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28800" windowHeight="12135" firstSheet="4" activeTab="4"/>
  </bookViews>
  <sheets>
    <sheet name="Hoja1" sheetId="1" state="hidden" r:id="rId1"/>
    <sheet name="2.24.17" sheetId="4" state="hidden" r:id="rId2"/>
    <sheet name="3.28.17" sheetId="6" state="hidden" r:id="rId3"/>
    <sheet name="ORDER 5.3.17" sheetId="10" state="hidden" r:id="rId4"/>
    <sheet name="8-1-2017" sheetId="9" r:id="rId5"/>
    <sheet name="Sheet1" sheetId="11" r:id="rId6"/>
    <sheet name="4.21.17" sheetId="8" state="hidden" r:id="rId7"/>
    <sheet name="Packing List" sheetId="5" state="hidden" r:id="rId8"/>
    <sheet name="Order 3.28.17" sheetId="7" state="hidden" r:id="rId9"/>
  </sheets>
  <definedNames>
    <definedName name="__xlnm__FilterDatabase" localSheetId="3">'ORDER 5.3.17'!$A$3:$I$11</definedName>
    <definedName name="_xlnm._FilterDatabase" localSheetId="1" hidden="1">'2.24.17'!$A$12:$I$40</definedName>
    <definedName name="_xlnm._FilterDatabase" localSheetId="2" hidden="1">'3.28.17'!$A$12:$I$28</definedName>
    <definedName name="_xlnm._FilterDatabase" localSheetId="6" hidden="1">'4.21.17'!$A$12:$I$37</definedName>
    <definedName name="_xlnm._FilterDatabase" localSheetId="4" hidden="1">'8-1-2017'!$A$6:$J$29</definedName>
    <definedName name="_xlnm._FilterDatabase" localSheetId="0" hidden="1">Hoja1!$B$1:$G$417</definedName>
    <definedName name="_xlnm._FilterDatabase" localSheetId="3" hidden="1">'ORDER 5.3.17'!$A$3:$I$11</definedName>
    <definedName name="_xlnm.Print_Area" localSheetId="8">'Order 3.28.17'!$A$1:$P$70</definedName>
    <definedName name="_xlnm.Print_Area" localSheetId="7">'Packing List'!$A$1:$P$86</definedName>
    <definedName name="_xlnm.Print_Titles" localSheetId="8">'Order 3.28.17'!$1:$9</definedName>
    <definedName name="_xlnm.Print_Titles" localSheetId="7">'Packing List'!$1:$9</definedName>
  </definedNames>
  <calcPr calcId="152511"/>
</workbook>
</file>

<file path=xl/calcChain.xml><?xml version="1.0" encoding="utf-8"?>
<calcChain xmlns="http://schemas.openxmlformats.org/spreadsheetml/2006/main">
  <c r="H19" i="9" l="1"/>
  <c r="E19" i="9"/>
  <c r="E20" i="9"/>
  <c r="H20" i="9"/>
  <c r="I13" i="9" l="1"/>
  <c r="H13" i="9"/>
  <c r="G13" i="9"/>
  <c r="F13" i="9"/>
  <c r="E13" i="9"/>
  <c r="I12" i="9"/>
  <c r="H12" i="9"/>
  <c r="G12" i="9"/>
  <c r="F12" i="9"/>
  <c r="I11" i="9"/>
  <c r="H11" i="9"/>
  <c r="G11" i="9"/>
  <c r="F11" i="9"/>
  <c r="E11" i="9"/>
  <c r="H26" i="9"/>
  <c r="G26" i="9"/>
  <c r="E26" i="9"/>
  <c r="I25" i="9"/>
  <c r="H25" i="9"/>
  <c r="G25" i="9"/>
  <c r="E25" i="9"/>
  <c r="I24" i="9"/>
  <c r="G24" i="9"/>
  <c r="E24" i="9"/>
  <c r="I22" i="9"/>
  <c r="H22" i="9"/>
  <c r="G22" i="9"/>
  <c r="E22" i="9"/>
  <c r="H17" i="9"/>
  <c r="G17" i="9"/>
  <c r="F17" i="9"/>
  <c r="E17" i="9"/>
  <c r="H16" i="9"/>
  <c r="G16" i="9"/>
  <c r="F16" i="9"/>
  <c r="E16" i="9"/>
  <c r="H15" i="9"/>
  <c r="G15" i="9"/>
  <c r="F15" i="9"/>
  <c r="I10" i="9"/>
  <c r="H10" i="9"/>
  <c r="G10" i="9"/>
  <c r="F10" i="9"/>
  <c r="E10" i="9"/>
  <c r="I9" i="9"/>
  <c r="H9" i="9"/>
  <c r="G9" i="9"/>
  <c r="F9" i="9"/>
  <c r="E9" i="9"/>
  <c r="I19" i="9"/>
  <c r="I20" i="9"/>
  <c r="H8" i="9"/>
  <c r="G8" i="9"/>
  <c r="J7" i="9" l="1"/>
  <c r="J18" i="9"/>
  <c r="J21" i="9"/>
  <c r="J23" i="9"/>
  <c r="J8" i="9" l="1"/>
  <c r="H14" i="9"/>
  <c r="G14" i="9"/>
  <c r="F26" i="9"/>
  <c r="F25" i="9"/>
  <c r="H24" i="9"/>
  <c r="F24" i="9"/>
  <c r="F22" i="9"/>
  <c r="J26" i="9" l="1"/>
  <c r="J20" i="9"/>
  <c r="J19" i="9"/>
  <c r="J15" i="9"/>
  <c r="J17" i="9"/>
  <c r="J22" i="9"/>
  <c r="J25" i="9"/>
  <c r="J11" i="9"/>
  <c r="J14" i="9"/>
  <c r="J10" i="9"/>
  <c r="J9" i="9"/>
  <c r="J16" i="9"/>
  <c r="J24" i="9"/>
  <c r="J13" i="9"/>
  <c r="J12" i="9"/>
  <c r="N4" i="10"/>
  <c r="P4" i="10"/>
  <c r="N5" i="10"/>
  <c r="P5" i="10"/>
  <c r="N6" i="10"/>
  <c r="P6" i="10"/>
  <c r="N7" i="10"/>
  <c r="P7" i="10"/>
  <c r="N8" i="10"/>
  <c r="P8" i="10"/>
  <c r="N9" i="10"/>
  <c r="P9" i="10"/>
  <c r="N10" i="10"/>
  <c r="P10" i="10"/>
  <c r="N11" i="10"/>
  <c r="P11" i="10"/>
  <c r="P12" i="10"/>
  <c r="N12" i="10"/>
  <c r="I11" i="10"/>
  <c r="I10" i="10"/>
  <c r="I9" i="10"/>
  <c r="I8" i="10"/>
  <c r="I7" i="10"/>
  <c r="I6" i="10"/>
  <c r="I5" i="10"/>
  <c r="I4" i="10"/>
  <c r="I34" i="8"/>
  <c r="I32" i="8"/>
  <c r="I31" i="8"/>
  <c r="I30" i="8"/>
  <c r="I29" i="8"/>
  <c r="I27" i="8"/>
  <c r="I26" i="8"/>
  <c r="I24" i="8"/>
  <c r="I23" i="8"/>
  <c r="I22" i="8"/>
  <c r="I21" i="8"/>
  <c r="I19" i="8"/>
  <c r="I18" i="8"/>
  <c r="I17" i="8"/>
  <c r="I15" i="8"/>
  <c r="I14" i="8"/>
  <c r="I13" i="8"/>
  <c r="I37" i="8"/>
  <c r="J90" i="5"/>
  <c r="J82" i="7"/>
  <c r="J81" i="7"/>
  <c r="J80" i="7"/>
  <c r="J79" i="7"/>
  <c r="J78" i="7"/>
  <c r="J77" i="7"/>
  <c r="J76" i="7"/>
  <c r="J75" i="7"/>
  <c r="J74" i="7"/>
  <c r="N70" i="7"/>
  <c r="O69" i="7"/>
  <c r="G69" i="7"/>
  <c r="O68" i="7"/>
  <c r="G68" i="7"/>
  <c r="O67" i="7"/>
  <c r="G67" i="7"/>
  <c r="O66" i="7"/>
  <c r="G66" i="7"/>
  <c r="O65" i="7"/>
  <c r="G65" i="7"/>
  <c r="O64" i="7"/>
  <c r="G64" i="7"/>
  <c r="O63" i="7"/>
  <c r="G63" i="7"/>
  <c r="O62" i="7"/>
  <c r="G62" i="7"/>
  <c r="O61" i="7"/>
  <c r="G61" i="7"/>
  <c r="O60" i="7"/>
  <c r="G60" i="7"/>
  <c r="O59" i="7"/>
  <c r="P59" i="7"/>
  <c r="O58" i="7"/>
  <c r="G58" i="7"/>
  <c r="O57" i="7"/>
  <c r="G57" i="7"/>
  <c r="O56" i="7"/>
  <c r="P56" i="7"/>
  <c r="O55" i="7"/>
  <c r="G55" i="7"/>
  <c r="O54" i="7"/>
  <c r="G54" i="7"/>
  <c r="O53" i="7"/>
  <c r="G53" i="7"/>
  <c r="O52" i="7"/>
  <c r="G52" i="7"/>
  <c r="O51" i="7"/>
  <c r="G51" i="7"/>
  <c r="O50" i="7"/>
  <c r="G50" i="7"/>
  <c r="O49" i="7"/>
  <c r="G49" i="7"/>
  <c r="O48" i="7"/>
  <c r="G48" i="7"/>
  <c r="O47" i="7"/>
  <c r="G47" i="7"/>
  <c r="O46" i="7"/>
  <c r="G46" i="7"/>
  <c r="O45" i="7"/>
  <c r="G45" i="7"/>
  <c r="O44" i="7"/>
  <c r="G44" i="7"/>
  <c r="O43" i="7"/>
  <c r="G43" i="7"/>
  <c r="O42" i="7"/>
  <c r="P42" i="7"/>
  <c r="O41" i="7"/>
  <c r="G41" i="7"/>
  <c r="O40" i="7"/>
  <c r="P40" i="7"/>
  <c r="O39" i="7"/>
  <c r="G39" i="7"/>
  <c r="O38" i="7"/>
  <c r="P38" i="7"/>
  <c r="O37" i="7"/>
  <c r="G37" i="7"/>
  <c r="O36" i="7"/>
  <c r="G36" i="7"/>
  <c r="O35" i="7"/>
  <c r="P35" i="7"/>
  <c r="O34" i="7"/>
  <c r="G34" i="7"/>
  <c r="O33" i="7"/>
  <c r="G33" i="7"/>
  <c r="O32" i="7"/>
  <c r="G32" i="7"/>
  <c r="O31" i="7"/>
  <c r="G31" i="7"/>
  <c r="O30" i="7"/>
  <c r="G30" i="7"/>
  <c r="O29" i="7"/>
  <c r="G29" i="7"/>
  <c r="O28" i="7"/>
  <c r="G28" i="7"/>
  <c r="O27" i="7"/>
  <c r="G27" i="7"/>
  <c r="O26" i="7"/>
  <c r="G26" i="7"/>
  <c r="O25" i="7"/>
  <c r="G25" i="7"/>
  <c r="O24" i="7"/>
  <c r="P24" i="7"/>
  <c r="O23" i="7"/>
  <c r="G23" i="7"/>
  <c r="O22" i="7"/>
  <c r="G22" i="7"/>
  <c r="O21" i="7"/>
  <c r="P21" i="7"/>
  <c r="O20" i="7"/>
  <c r="G20" i="7"/>
  <c r="O19" i="7"/>
  <c r="P19" i="7"/>
  <c r="O18" i="7"/>
  <c r="G18" i="7"/>
  <c r="O17" i="7"/>
  <c r="P17" i="7"/>
  <c r="O16" i="7"/>
  <c r="G16" i="7"/>
  <c r="O15" i="7"/>
  <c r="G15" i="7"/>
  <c r="O14" i="7"/>
  <c r="G14" i="7"/>
  <c r="O13" i="7"/>
  <c r="G13" i="7"/>
  <c r="O12" i="7"/>
  <c r="G12" i="7"/>
  <c r="O11" i="7"/>
  <c r="G11" i="7"/>
  <c r="O10" i="7"/>
  <c r="G10" i="7"/>
  <c r="I26" i="6"/>
  <c r="I25" i="6"/>
  <c r="I24" i="6"/>
  <c r="I23" i="6"/>
  <c r="I21" i="6"/>
  <c r="I20" i="6"/>
  <c r="I19" i="6"/>
  <c r="I17" i="6"/>
  <c r="I16" i="6"/>
  <c r="I15" i="6"/>
  <c r="I13" i="6"/>
  <c r="P20" i="7"/>
  <c r="P25" i="7"/>
  <c r="P27" i="7"/>
  <c r="P28" i="7"/>
  <c r="P29" i="7"/>
  <c r="P31" i="7"/>
  <c r="P41" i="7"/>
  <c r="P23" i="7"/>
  <c r="P44" i="7"/>
  <c r="P45" i="7"/>
  <c r="P46" i="7"/>
  <c r="P48" i="7"/>
  <c r="P49" i="7"/>
  <c r="P50" i="7"/>
  <c r="P52" i="7"/>
  <c r="P53" i="7"/>
  <c r="P54" i="7"/>
  <c r="P60" i="7"/>
  <c r="P62" i="7"/>
  <c r="P63" i="7"/>
  <c r="P64" i="7"/>
  <c r="J83" i="7"/>
  <c r="P11" i="7"/>
  <c r="P12" i="7"/>
  <c r="P14" i="7"/>
  <c r="P15" i="7"/>
  <c r="P16" i="7"/>
  <c r="P32" i="7"/>
  <c r="P34" i="7"/>
  <c r="P36" i="7"/>
  <c r="P37" i="7"/>
  <c r="P57" i="7"/>
  <c r="P66" i="7"/>
  <c r="P67" i="7"/>
  <c r="P68" i="7"/>
  <c r="P69" i="7"/>
  <c r="G70" i="7"/>
  <c r="P10" i="7"/>
  <c r="P13" i="7"/>
  <c r="P18" i="7"/>
  <c r="P22" i="7"/>
  <c r="P26" i="7"/>
  <c r="P30" i="7"/>
  <c r="P33" i="7"/>
  <c r="P39" i="7"/>
  <c r="P43" i="7"/>
  <c r="P47" i="7"/>
  <c r="P51" i="7"/>
  <c r="P55" i="7"/>
  <c r="P58" i="7"/>
  <c r="P61" i="7"/>
  <c r="P65" i="7"/>
  <c r="I28" i="6"/>
  <c r="O69" i="5"/>
  <c r="G69" i="5"/>
  <c r="O43" i="5"/>
  <c r="P43" i="5"/>
  <c r="O33" i="5"/>
  <c r="G33" i="5"/>
  <c r="P33" i="5"/>
  <c r="P69" i="5"/>
  <c r="P70" i="7"/>
  <c r="O84" i="5"/>
  <c r="G84" i="5"/>
  <c r="P84" i="5"/>
  <c r="O83" i="5"/>
  <c r="G83" i="5"/>
  <c r="O82" i="5"/>
  <c r="P82" i="5"/>
  <c r="O81" i="5"/>
  <c r="G81" i="5"/>
  <c r="O80" i="5"/>
  <c r="P80" i="5"/>
  <c r="O79" i="5"/>
  <c r="G79" i="5"/>
  <c r="P79" i="5"/>
  <c r="O78" i="5"/>
  <c r="G78" i="5"/>
  <c r="P78" i="5"/>
  <c r="O76" i="5"/>
  <c r="G76" i="5"/>
  <c r="O75" i="5"/>
  <c r="G75" i="5"/>
  <c r="O74" i="5"/>
  <c r="P74" i="5"/>
  <c r="O73" i="5"/>
  <c r="G73" i="5"/>
  <c r="O72" i="5"/>
  <c r="P72" i="5"/>
  <c r="O71" i="5"/>
  <c r="G71" i="5"/>
  <c r="P71" i="5"/>
  <c r="O68" i="5"/>
  <c r="G68" i="5"/>
  <c r="P68" i="5"/>
  <c r="O67" i="5"/>
  <c r="G67" i="5"/>
  <c r="P67" i="5"/>
  <c r="O66" i="5"/>
  <c r="G66" i="5"/>
  <c r="O63" i="5"/>
  <c r="G63" i="5"/>
  <c r="P63" i="5"/>
  <c r="O64" i="5"/>
  <c r="G64" i="5"/>
  <c r="P64" i="5"/>
  <c r="O62" i="5"/>
  <c r="G62" i="5"/>
  <c r="P62" i="5"/>
  <c r="O61" i="5"/>
  <c r="G61" i="5"/>
  <c r="P61" i="5"/>
  <c r="O60" i="5"/>
  <c r="G60" i="5"/>
  <c r="P60" i="5"/>
  <c r="O59" i="5"/>
  <c r="P59" i="5"/>
  <c r="O58" i="5"/>
  <c r="G58" i="5"/>
  <c r="P58" i="5"/>
  <c r="O57" i="5"/>
  <c r="P57" i="5"/>
  <c r="P66" i="5"/>
  <c r="P76" i="5"/>
  <c r="P75" i="5"/>
  <c r="P73" i="5"/>
  <c r="P83" i="5"/>
  <c r="P81" i="5"/>
  <c r="O55" i="5"/>
  <c r="G55" i="5"/>
  <c r="P55" i="5"/>
  <c r="O54" i="5"/>
  <c r="G54" i="5"/>
  <c r="P54" i="5"/>
  <c r="O53" i="5"/>
  <c r="G53" i="5"/>
  <c r="P53" i="5"/>
  <c r="O52" i="5"/>
  <c r="G52" i="5"/>
  <c r="P52" i="5"/>
  <c r="O51" i="5"/>
  <c r="G51" i="5"/>
  <c r="P51" i="5"/>
  <c r="O50" i="5"/>
  <c r="G50" i="5"/>
  <c r="P50" i="5"/>
  <c r="O48" i="5"/>
  <c r="G48" i="5"/>
  <c r="P48" i="5"/>
  <c r="O47" i="5"/>
  <c r="G47" i="5"/>
  <c r="P47" i="5"/>
  <c r="O46" i="5"/>
  <c r="G46" i="5"/>
  <c r="O45" i="5"/>
  <c r="P45" i="5"/>
  <c r="O44" i="5"/>
  <c r="P44" i="5"/>
  <c r="O40" i="5"/>
  <c r="G40" i="5"/>
  <c r="O39" i="5"/>
  <c r="G39" i="5"/>
  <c r="O38" i="5"/>
  <c r="G38" i="5"/>
  <c r="O37" i="5"/>
  <c r="G37" i="5"/>
  <c r="O36" i="5"/>
  <c r="G36" i="5"/>
  <c r="O35" i="5"/>
  <c r="G35" i="5"/>
  <c r="O32" i="5"/>
  <c r="G32" i="5"/>
  <c r="O31" i="5"/>
  <c r="G31" i="5"/>
  <c r="O30" i="5"/>
  <c r="G30" i="5"/>
  <c r="O29" i="5"/>
  <c r="G29" i="5"/>
  <c r="O28" i="5"/>
  <c r="G28" i="5"/>
  <c r="O26" i="5"/>
  <c r="G26" i="5"/>
  <c r="O25" i="5"/>
  <c r="G25" i="5"/>
  <c r="O24" i="5"/>
  <c r="G24" i="5"/>
  <c r="O23" i="5"/>
  <c r="G23" i="5"/>
  <c r="O22" i="5"/>
  <c r="G22" i="5"/>
  <c r="O21" i="5"/>
  <c r="G21" i="5"/>
  <c r="O20" i="5"/>
  <c r="G20" i="5"/>
  <c r="O17" i="5"/>
  <c r="G17" i="5"/>
  <c r="O16" i="5"/>
  <c r="P16" i="5"/>
  <c r="O15" i="5"/>
  <c r="G15" i="5"/>
  <c r="O14" i="5"/>
  <c r="P14" i="5"/>
  <c r="O13" i="5"/>
  <c r="G13" i="5"/>
  <c r="O12" i="5"/>
  <c r="P12" i="5"/>
  <c r="O11" i="5"/>
  <c r="G11" i="5"/>
  <c r="J100" i="5"/>
  <c r="J99" i="5"/>
  <c r="J98" i="5"/>
  <c r="J97" i="5"/>
  <c r="J96" i="5"/>
  <c r="J95" i="5"/>
  <c r="J94" i="5"/>
  <c r="J93" i="5"/>
  <c r="J92" i="5"/>
  <c r="J91" i="5"/>
  <c r="N86" i="5"/>
  <c r="O85" i="5"/>
  <c r="G85" i="5"/>
  <c r="O77" i="5"/>
  <c r="G77" i="5"/>
  <c r="O70" i="5"/>
  <c r="G70" i="5"/>
  <c r="O65" i="5"/>
  <c r="G65" i="5"/>
  <c r="O56" i="5"/>
  <c r="G56" i="5"/>
  <c r="O34" i="5"/>
  <c r="G34" i="5"/>
  <c r="O27" i="5"/>
  <c r="G27" i="5"/>
  <c r="O19" i="5"/>
  <c r="G19" i="5"/>
  <c r="O49" i="5"/>
  <c r="G49" i="5"/>
  <c r="O42" i="5"/>
  <c r="G42" i="5"/>
  <c r="O41" i="5"/>
  <c r="G41" i="5"/>
  <c r="O18" i="5"/>
  <c r="G18" i="5"/>
  <c r="O10" i="5"/>
  <c r="G10" i="5"/>
  <c r="P11" i="5"/>
  <c r="P13" i="5"/>
  <c r="P15" i="5"/>
  <c r="P17" i="5"/>
  <c r="P20" i="5"/>
  <c r="P21" i="5"/>
  <c r="P23" i="5"/>
  <c r="P24" i="5"/>
  <c r="P25" i="5"/>
  <c r="P26" i="5"/>
  <c r="P28" i="5"/>
  <c r="P29" i="5"/>
  <c r="P30" i="5"/>
  <c r="P31" i="5"/>
  <c r="P32" i="5"/>
  <c r="P35" i="5"/>
  <c r="P36" i="5"/>
  <c r="P37" i="5"/>
  <c r="P39" i="5"/>
  <c r="P40" i="5"/>
  <c r="P46" i="5"/>
  <c r="P38" i="5"/>
  <c r="J101" i="5"/>
  <c r="P22" i="5"/>
  <c r="G86" i="5"/>
  <c r="P10" i="5"/>
  <c r="P18" i="5"/>
  <c r="P41" i="5"/>
  <c r="P42" i="5"/>
  <c r="P49" i="5"/>
  <c r="P19" i="5"/>
  <c r="P27" i="5"/>
  <c r="P34" i="5"/>
  <c r="P56" i="5"/>
  <c r="P65" i="5"/>
  <c r="P70" i="5"/>
  <c r="P77" i="5"/>
  <c r="P85" i="5"/>
  <c r="P86" i="5"/>
  <c r="I33" i="4"/>
  <c r="I34" i="4"/>
  <c r="I35" i="4"/>
  <c r="I37" i="4"/>
  <c r="I32" i="4"/>
  <c r="I23" i="4"/>
  <c r="I24" i="4"/>
  <c r="I25" i="4"/>
  <c r="I26" i="4"/>
  <c r="I22" i="4"/>
  <c r="I19" i="4"/>
  <c r="I20" i="4"/>
  <c r="I18" i="4"/>
  <c r="I14" i="4"/>
  <c r="I15" i="4"/>
  <c r="I16" i="4"/>
  <c r="I13" i="4"/>
  <c r="I29" i="4"/>
  <c r="I30" i="4"/>
  <c r="I28" i="4"/>
  <c r="I40" i="4"/>
  <c r="J29" i="9" l="1"/>
</calcChain>
</file>

<file path=xl/sharedStrings.xml><?xml version="1.0" encoding="utf-8"?>
<sst xmlns="http://schemas.openxmlformats.org/spreadsheetml/2006/main" count="3008" uniqueCount="90">
  <si>
    <t>BOX</t>
  </si>
  <si>
    <t>MODEL</t>
  </si>
  <si>
    <t>110853 5A715</t>
  </si>
  <si>
    <t>COLOR</t>
  </si>
  <si>
    <t xml:space="preserve">MADE IN </t>
  </si>
  <si>
    <t>LAOS</t>
  </si>
  <si>
    <t>COMPOSITION</t>
  </si>
  <si>
    <t>95% COTTON 5% ELASTANE</t>
  </si>
  <si>
    <t>SIZE</t>
  </si>
  <si>
    <t>L</t>
  </si>
  <si>
    <t>CANT</t>
  </si>
  <si>
    <t>M</t>
  </si>
  <si>
    <t>S</t>
  </si>
  <si>
    <t>XL</t>
  </si>
  <si>
    <t>XXL</t>
  </si>
  <si>
    <t>110810 5A745</t>
  </si>
  <si>
    <t>VIETNAM</t>
  </si>
  <si>
    <t>110810 5A715</t>
  </si>
  <si>
    <t>111035 5A717</t>
  </si>
  <si>
    <t>110810 5A717</t>
  </si>
  <si>
    <t>111035 5A725</t>
  </si>
  <si>
    <t>Production center</t>
  </si>
  <si>
    <t>2000-INTAI</t>
  </si>
  <si>
    <t xml:space="preserve">STYLE </t>
  </si>
  <si>
    <t>SMALL</t>
  </si>
  <si>
    <t xml:space="preserve">MEDIUM </t>
  </si>
  <si>
    <t xml:space="preserve">LARGE </t>
  </si>
  <si>
    <t>XLARGE</t>
  </si>
  <si>
    <t xml:space="preserve">XXLARGE </t>
  </si>
  <si>
    <t>BLACK</t>
  </si>
  <si>
    <t>MARINE</t>
  </si>
  <si>
    <t>GREY(ICE)</t>
  </si>
  <si>
    <t xml:space="preserve">ROYAL BLUE </t>
  </si>
  <si>
    <t xml:space="preserve">ASPHALT GREY </t>
  </si>
  <si>
    <t>MUSTARD</t>
  </si>
  <si>
    <t>FUSCHIA</t>
  </si>
  <si>
    <t>RUBUY</t>
  </si>
  <si>
    <t xml:space="preserve">TOTAL </t>
  </si>
  <si>
    <t>TOTAL</t>
  </si>
  <si>
    <t>PHOTO</t>
    <phoneticPr fontId="3" type="noConversion"/>
  </si>
  <si>
    <t xml:space="preserve">SHIP TO </t>
  </si>
  <si>
    <t>SHIP FROM</t>
  </si>
  <si>
    <t xml:space="preserve">WEST COAST DISTRIBUTION </t>
  </si>
  <si>
    <t>2608 E 37TH STREET</t>
  </si>
  <si>
    <t>VERNON, CA 90058</t>
  </si>
  <si>
    <t>po#</t>
  </si>
  <si>
    <t>PO#</t>
  </si>
  <si>
    <t>STYLE</t>
  </si>
  <si>
    <t>CTN#</t>
  </si>
  <si>
    <t>TTL</t>
  </si>
  <si>
    <t>TOTAL QUANTITY</t>
  </si>
  <si>
    <t xml:space="preserve"> CTN.</t>
  </si>
  <si>
    <t>Dims</t>
  </si>
  <si>
    <t>WEIGHT</t>
  </si>
  <si>
    <t>UNITS PER CARTON</t>
  </si>
  <si>
    <t>ROYAL BLUE</t>
  </si>
  <si>
    <t>GREY (ICE)</t>
  </si>
  <si>
    <t>ASPHALT GREY</t>
  </si>
  <si>
    <t>SIZE BREAKDOWN</t>
  </si>
  <si>
    <t>110810 5A715 00020</t>
  </si>
  <si>
    <t>110810 5A715 04833</t>
  </si>
  <si>
    <t>110810 5A715 06844</t>
  </si>
  <si>
    <t>110810 5A717 04833</t>
  </si>
  <si>
    <t>110810 5A717 12373</t>
  </si>
  <si>
    <t>110810 5A717 00717</t>
  </si>
  <si>
    <t>110810 5A745 06844</t>
  </si>
  <si>
    <t>110810 5A745 06982</t>
  </si>
  <si>
    <t>110810 5A745 13174</t>
  </si>
  <si>
    <t>110810 5A745 00135</t>
  </si>
  <si>
    <t>110810 5A745 00010</t>
  </si>
  <si>
    <t>110853 5A715 04833</t>
  </si>
  <si>
    <t>110853 5A715 00717</t>
  </si>
  <si>
    <t>110853 5A715 06982</t>
  </si>
  <si>
    <t>111035 5A717 12373</t>
  </si>
  <si>
    <t>111035 5A717 00717</t>
  </si>
  <si>
    <t>111035 5A717 04833</t>
  </si>
  <si>
    <t>111035 5A717 13174</t>
  </si>
  <si>
    <t>111035 5A725 04895</t>
  </si>
  <si>
    <t>110810 5A715 00717</t>
  </si>
  <si>
    <t>Brand:</t>
  </si>
  <si>
    <t>Gender:</t>
  </si>
  <si>
    <t>ORDER QTY</t>
  </si>
  <si>
    <t>PHOTO</t>
  </si>
  <si>
    <t>Cost</t>
  </si>
  <si>
    <t>Total</t>
  </si>
  <si>
    <t>This offer is Confidential and intended only for the company to which it was sent.  Do not show or offer this product to any outside party</t>
  </si>
  <si>
    <t xml:space="preserve">MUSTARD </t>
  </si>
  <si>
    <t>XSMALL</t>
  </si>
  <si>
    <t xml:space="preserve">110810 5A745 </t>
  </si>
  <si>
    <t xml:space="preserve">110853 5A715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</si>
</sst>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0_);[Red]\(0\)"/>
    <numFmt numFmtId="166" formatCode="0_ 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Verdana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16"/>
      <color theme="0"/>
      <name val="Arial"/>
      <family val="2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5"/>
      <color indexed="8"/>
      <name val="Calibri"/>
      <family val="2"/>
    </font>
    <font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0" borderId="0"/>
    <xf numFmtId="164" fontId="13" fillId="0" borderId="0" applyFill="0" applyBorder="0" applyAlignment="0" applyProtection="0"/>
  </cellStyleXfs>
  <cellXfs count="1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3" fontId="0" fillId="0" borderId="0" xfId="0" applyNumberFormat="1"/>
    <xf numFmtId="0" fontId="0" fillId="4" borderId="6" xfId="0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0" fontId="5" fillId="0" borderId="0" xfId="0" applyFont="1"/>
    <xf numFmtId="0" fontId="5" fillId="5" borderId="0" xfId="0" applyFont="1" applyFill="1" applyBorder="1" applyAlignment="1">
      <alignment horizontal="center"/>
    </xf>
    <xf numFmtId="0" fontId="5" fillId="5" borderId="0" xfId="0" applyFont="1" applyFill="1" applyBorder="1"/>
    <xf numFmtId="0" fontId="5" fillId="5" borderId="0" xfId="0" applyFont="1" applyFill="1" applyBorder="1" applyAlignment="1">
      <alignment horizontal="left"/>
    </xf>
    <xf numFmtId="0" fontId="5" fillId="5" borderId="0" xfId="0" applyFont="1" applyFill="1"/>
    <xf numFmtId="0" fontId="6" fillId="5" borderId="0" xfId="0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2" fontId="7" fillId="0" borderId="1" xfId="0" applyNumberFormat="1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vertical="center"/>
    </xf>
    <xf numFmtId="0" fontId="7" fillId="0" borderId="24" xfId="0" applyFont="1" applyFill="1" applyBorder="1" applyAlignment="1">
      <alignment vertical="center"/>
    </xf>
    <xf numFmtId="12" fontId="7" fillId="0" borderId="24" xfId="0" applyNumberFormat="1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49" fontId="8" fillId="6" borderId="8" xfId="0" applyNumberFormat="1" applyFont="1" applyFill="1" applyBorder="1" applyAlignment="1">
      <alignment horizontal="center" vertical="center"/>
    </xf>
    <xf numFmtId="165" fontId="7" fillId="0" borderId="8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165" fontId="6" fillId="0" borderId="27" xfId="0" applyNumberFormat="1" applyFont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65" fontId="7" fillId="0" borderId="28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65" fontId="7" fillId="0" borderId="3" xfId="0" applyNumberFormat="1" applyFont="1" applyFill="1" applyBorder="1" applyAlignment="1">
      <alignment horizontal="center" vertical="center"/>
    </xf>
    <xf numFmtId="165" fontId="6" fillId="0" borderId="3" xfId="0" applyNumberFormat="1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18" xfId="0" applyFont="1" applyBorder="1"/>
    <xf numFmtId="0" fontId="5" fillId="0" borderId="0" xfId="0" applyFont="1" applyBorder="1"/>
    <xf numFmtId="0" fontId="6" fillId="0" borderId="1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2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2" fontId="6" fillId="0" borderId="1" xfId="0" applyNumberFormat="1" applyFont="1" applyFill="1" applyBorder="1" applyAlignment="1">
      <alignment horizontal="center" vertical="center"/>
    </xf>
    <xf numFmtId="12" fontId="6" fillId="0" borderId="6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6" fillId="0" borderId="6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left" vertical="center"/>
    </xf>
    <xf numFmtId="166" fontId="7" fillId="0" borderId="0" xfId="0" applyNumberFormat="1" applyFont="1" applyBorder="1" applyAlignment="1">
      <alignment horizontal="center" vertical="center"/>
    </xf>
    <xf numFmtId="12" fontId="7" fillId="0" borderId="0" xfId="0" applyNumberFormat="1" applyFont="1" applyFill="1" applyBorder="1" applyAlignment="1">
      <alignment horizontal="left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2" fontId="7" fillId="0" borderId="8" xfId="0" applyNumberFormat="1" applyFont="1" applyFill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left" vertical="center"/>
    </xf>
    <xf numFmtId="165" fontId="7" fillId="0" borderId="33" xfId="0" applyNumberFormat="1" applyFont="1" applyBorder="1" applyAlignment="1">
      <alignment horizontal="left" vertical="center"/>
    </xf>
    <xf numFmtId="165" fontId="7" fillId="0" borderId="0" xfId="0" applyNumberFormat="1" applyFont="1" applyBorder="1" applyAlignment="1">
      <alignment horizontal="left" vertical="center"/>
    </xf>
    <xf numFmtId="165" fontId="7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2" fillId="0" borderId="0" xfId="3" applyFont="1" applyFill="1" applyAlignment="1">
      <alignment horizontal="right"/>
    </xf>
    <xf numFmtId="0" fontId="11" fillId="0" borderId="0" xfId="3" applyFill="1"/>
    <xf numFmtId="0" fontId="13" fillId="0" borderId="0" xfId="3" applyFont="1" applyFill="1"/>
    <xf numFmtId="0" fontId="13" fillId="0" borderId="0" xfId="3" applyFont="1" applyFill="1" applyAlignment="1">
      <alignment horizontal="right"/>
    </xf>
    <xf numFmtId="14" fontId="13" fillId="0" borderId="0" xfId="3" applyNumberFormat="1" applyFont="1" applyFill="1" applyAlignment="1">
      <alignment horizontal="left"/>
    </xf>
    <xf numFmtId="0" fontId="11" fillId="0" borderId="0" xfId="3" applyFill="1" applyBorder="1" applyAlignment="1">
      <alignment horizontal="center" vertical="center"/>
    </xf>
    <xf numFmtId="0" fontId="14" fillId="0" borderId="0" xfId="3" applyFont="1" applyFill="1"/>
    <xf numFmtId="164" fontId="15" fillId="0" borderId="0" xfId="4" applyFont="1" applyFill="1"/>
    <xf numFmtId="0" fontId="12" fillId="0" borderId="0" xfId="3" applyFont="1" applyFill="1" applyBorder="1" applyAlignment="1">
      <alignment horizontal="right"/>
    </xf>
    <xf numFmtId="0" fontId="11" fillId="0" borderId="35" xfId="3" applyFont="1" applyFill="1" applyBorder="1" applyAlignment="1">
      <alignment horizontal="center" vertical="center"/>
    </xf>
    <xf numFmtId="0" fontId="11" fillId="0" borderId="36" xfId="3" applyFont="1" applyFill="1" applyBorder="1" applyAlignment="1">
      <alignment horizontal="center" vertical="center"/>
    </xf>
    <xf numFmtId="0" fontId="11" fillId="0" borderId="37" xfId="3" applyFont="1" applyFill="1" applyBorder="1" applyAlignment="1">
      <alignment horizontal="center" vertical="center"/>
    </xf>
    <xf numFmtId="0" fontId="14" fillId="3" borderId="38" xfId="3" applyFont="1" applyFill="1" applyBorder="1"/>
    <xf numFmtId="164" fontId="15" fillId="3" borderId="39" xfId="4" applyFont="1" applyFill="1" applyBorder="1"/>
    <xf numFmtId="0" fontId="11" fillId="0" borderId="40" xfId="3" applyFont="1" applyFill="1" applyBorder="1" applyAlignment="1">
      <alignment horizontal="center" vertical="center"/>
    </xf>
    <xf numFmtId="0" fontId="11" fillId="0" borderId="38" xfId="3" applyFont="1" applyFill="1" applyBorder="1" applyAlignment="1">
      <alignment horizontal="center" vertical="center"/>
    </xf>
    <xf numFmtId="0" fontId="11" fillId="0" borderId="41" xfId="3" applyFill="1" applyBorder="1" applyAlignment="1">
      <alignment horizontal="center" vertical="center"/>
    </xf>
    <xf numFmtId="164" fontId="15" fillId="0" borderId="39" xfId="4" applyFont="1" applyFill="1" applyBorder="1"/>
    <xf numFmtId="0" fontId="14" fillId="3" borderId="38" xfId="3" applyFont="1" applyFill="1" applyBorder="1" applyAlignment="1">
      <alignment horizontal="center" vertical="center"/>
    </xf>
    <xf numFmtId="0" fontId="14" fillId="3" borderId="0" xfId="3" applyFont="1" applyFill="1"/>
    <xf numFmtId="0" fontId="12" fillId="0" borderId="0" xfId="3" applyFont="1" applyFill="1"/>
    <xf numFmtId="0" fontId="0" fillId="7" borderId="3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4" fillId="3" borderId="34" xfId="3" applyFont="1" applyFill="1" applyBorder="1" applyAlignment="1">
      <alignment horizontal="center"/>
    </xf>
    <xf numFmtId="0" fontId="10" fillId="0" borderId="30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32" xfId="0" applyNumberFormat="1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shrinkToFit="1"/>
    </xf>
    <xf numFmtId="49" fontId="7" fillId="0" borderId="24" xfId="0" applyNumberFormat="1" applyFont="1" applyFill="1" applyBorder="1" applyAlignment="1">
      <alignment horizontal="center" vertical="center" shrinkToFit="1"/>
    </xf>
  </cellXfs>
  <cellStyles count="5">
    <cellStyle name="Currency 2" xfId="4"/>
    <cellStyle name="Followed Hyperlink" xfId="2" builtinId="9" hidden="1"/>
    <cellStyle name="Hyperlink" xfId="1" builtinId="8" hidden="1"/>
    <cellStyle name="Normal" xfId="0" builtinId="0"/>
    <cellStyle name="Normal 2" xfId="3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2.png"/><Relationship Id="rId18" Type="http://schemas.openxmlformats.org/officeDocument/2006/relationships/image" Target="../media/image32.emf"/><Relationship Id="rId3" Type="http://schemas.openxmlformats.org/officeDocument/2006/relationships/image" Target="../media/image5.jpeg"/><Relationship Id="rId7" Type="http://schemas.openxmlformats.org/officeDocument/2006/relationships/image" Target="../media/image14.png"/><Relationship Id="rId12" Type="http://schemas.openxmlformats.org/officeDocument/2006/relationships/image" Target="../media/image21.png"/><Relationship Id="rId17" Type="http://schemas.openxmlformats.org/officeDocument/2006/relationships/image" Target="../media/image30.jpeg"/><Relationship Id="rId2" Type="http://schemas.openxmlformats.org/officeDocument/2006/relationships/image" Target="../media/image4.jpeg"/><Relationship Id="rId16" Type="http://schemas.openxmlformats.org/officeDocument/2006/relationships/image" Target="../media/image26.jpeg"/><Relationship Id="rId20" Type="http://schemas.openxmlformats.org/officeDocument/2006/relationships/image" Target="../media/image34.jpeg"/><Relationship Id="rId1" Type="http://schemas.openxmlformats.org/officeDocument/2006/relationships/image" Target="../media/image3.jpe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8.jpeg"/><Relationship Id="rId15" Type="http://schemas.openxmlformats.org/officeDocument/2006/relationships/image" Target="../media/image24.png"/><Relationship Id="rId10" Type="http://schemas.openxmlformats.org/officeDocument/2006/relationships/image" Target="../media/image17.png"/><Relationship Id="rId19" Type="http://schemas.openxmlformats.org/officeDocument/2006/relationships/image" Target="../media/image33.jpeg"/><Relationship Id="rId4" Type="http://schemas.openxmlformats.org/officeDocument/2006/relationships/image" Target="../media/image7.jpeg"/><Relationship Id="rId9" Type="http://schemas.openxmlformats.org/officeDocument/2006/relationships/image" Target="../media/image16.png"/><Relationship Id="rId1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2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21.png"/><Relationship Id="rId2" Type="http://schemas.openxmlformats.org/officeDocument/2006/relationships/image" Target="../media/image9.png"/><Relationship Id="rId16" Type="http://schemas.openxmlformats.org/officeDocument/2006/relationships/image" Target="../media/image35.jpeg"/><Relationship Id="rId1" Type="http://schemas.openxmlformats.org/officeDocument/2006/relationships/image" Target="../media/image6.jpe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4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22</xdr:row>
      <xdr:rowOff>157164</xdr:rowOff>
    </xdr:from>
    <xdr:to>
      <xdr:col>1</xdr:col>
      <xdr:colOff>2096424</xdr:colOff>
      <xdr:row>22</xdr:row>
      <xdr:rowOff>1177925</xdr:rowOff>
    </xdr:to>
    <xdr:pic>
      <xdr:nvPicPr>
        <xdr:cNvPr id="7" name="Picture 6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1406366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22</xdr:row>
      <xdr:rowOff>247650</xdr:rowOff>
    </xdr:from>
    <xdr:to>
      <xdr:col>1</xdr:col>
      <xdr:colOff>809625</xdr:colOff>
      <xdr:row>22</xdr:row>
      <xdr:rowOff>1041400</xdr:rowOff>
    </xdr:to>
    <xdr:pic>
      <xdr:nvPicPr>
        <xdr:cNvPr id="6" name="Picture 5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1415415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317500</xdr:colOff>
      <xdr:row>24</xdr:row>
      <xdr:rowOff>76199</xdr:rowOff>
    </xdr:from>
    <xdr:to>
      <xdr:col>1</xdr:col>
      <xdr:colOff>1397000</xdr:colOff>
      <xdr:row>24</xdr:row>
      <xdr:rowOff>1356238</xdr:rowOff>
    </xdr:to>
    <xdr:pic>
      <xdr:nvPicPr>
        <xdr:cNvPr id="25" name="Picture 24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1475" y="1672589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23</xdr:row>
      <xdr:rowOff>127000</xdr:rowOff>
    </xdr:from>
    <xdr:to>
      <xdr:col>1</xdr:col>
      <xdr:colOff>1434592</xdr:colOff>
      <xdr:row>23</xdr:row>
      <xdr:rowOff>1346200</xdr:rowOff>
    </xdr:to>
    <xdr:pic>
      <xdr:nvPicPr>
        <xdr:cNvPr id="26" name="Picture 25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1540510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31</xdr:row>
      <xdr:rowOff>88900</xdr:rowOff>
    </xdr:from>
    <xdr:to>
      <xdr:col>1</xdr:col>
      <xdr:colOff>1447800</xdr:colOff>
      <xdr:row>31</xdr:row>
      <xdr:rowOff>1353880</xdr:rowOff>
    </xdr:to>
    <xdr:pic>
      <xdr:nvPicPr>
        <xdr:cNvPr id="28" name="Picture 27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2633980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28</xdr:row>
      <xdr:rowOff>38100</xdr:rowOff>
    </xdr:from>
    <xdr:to>
      <xdr:col>1</xdr:col>
      <xdr:colOff>1524000</xdr:colOff>
      <xdr:row>28</xdr:row>
      <xdr:rowOff>1333199</xdr:rowOff>
    </xdr:to>
    <xdr:pic>
      <xdr:nvPicPr>
        <xdr:cNvPr id="34" name="Picture 33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0" y="2216150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19</xdr:row>
      <xdr:rowOff>88900</xdr:rowOff>
    </xdr:from>
    <xdr:to>
      <xdr:col>1</xdr:col>
      <xdr:colOff>1409700</xdr:colOff>
      <xdr:row>19</xdr:row>
      <xdr:rowOff>1323762</xdr:rowOff>
    </xdr:to>
    <xdr:pic>
      <xdr:nvPicPr>
        <xdr:cNvPr id="36" name="Picture 35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988060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17</xdr:row>
      <xdr:rowOff>38100</xdr:rowOff>
    </xdr:from>
    <xdr:to>
      <xdr:col>1</xdr:col>
      <xdr:colOff>1358900</xdr:colOff>
      <xdr:row>17</xdr:row>
      <xdr:rowOff>1303080</xdr:rowOff>
    </xdr:to>
    <xdr:pic>
      <xdr:nvPicPr>
        <xdr:cNvPr id="38" name="Picture 37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6075" y="708660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29</xdr:row>
      <xdr:rowOff>28576</xdr:rowOff>
    </xdr:from>
    <xdr:to>
      <xdr:col>1</xdr:col>
      <xdr:colOff>1300471</xdr:colOff>
      <xdr:row>29</xdr:row>
      <xdr:rowOff>1303646</xdr:rowOff>
    </xdr:to>
    <xdr:pic>
      <xdr:nvPicPr>
        <xdr:cNvPr id="42" name="Picture 41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2353627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29</xdr:row>
      <xdr:rowOff>38100</xdr:rowOff>
    </xdr:from>
    <xdr:to>
      <xdr:col>2</xdr:col>
      <xdr:colOff>3175</xdr:colOff>
      <xdr:row>29</xdr:row>
      <xdr:rowOff>1295400</xdr:rowOff>
    </xdr:to>
    <xdr:pic>
      <xdr:nvPicPr>
        <xdr:cNvPr id="43" name="Picture 42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0900" y="2353310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</xdr:row>
      <xdr:rowOff>25400</xdr:rowOff>
    </xdr:from>
    <xdr:to>
      <xdr:col>1</xdr:col>
      <xdr:colOff>1254821</xdr:colOff>
      <xdr:row>27</xdr:row>
      <xdr:rowOff>1267521</xdr:rowOff>
    </xdr:to>
    <xdr:pic>
      <xdr:nvPicPr>
        <xdr:cNvPr id="44" name="Picture 43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7900" y="2077720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27</xdr:row>
      <xdr:rowOff>50800</xdr:rowOff>
    </xdr:from>
    <xdr:to>
      <xdr:col>2</xdr:col>
      <xdr:colOff>2479</xdr:colOff>
      <xdr:row>27</xdr:row>
      <xdr:rowOff>1295400</xdr:rowOff>
    </xdr:to>
    <xdr:pic>
      <xdr:nvPicPr>
        <xdr:cNvPr id="45" name="Picture 44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59000" y="20802600"/>
          <a:ext cx="1247079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15</xdr:row>
      <xdr:rowOff>50800</xdr:rowOff>
    </xdr:from>
    <xdr:to>
      <xdr:col>2</xdr:col>
      <xdr:colOff>3175</xdr:colOff>
      <xdr:row>15</xdr:row>
      <xdr:rowOff>1346200</xdr:rowOff>
    </xdr:to>
    <xdr:pic>
      <xdr:nvPicPr>
        <xdr:cNvPr id="46" name="Picture 45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0900" y="43434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50800</xdr:rowOff>
    </xdr:from>
    <xdr:to>
      <xdr:col>1</xdr:col>
      <xdr:colOff>1328349</xdr:colOff>
      <xdr:row>15</xdr:row>
      <xdr:rowOff>1341049</xdr:rowOff>
    </xdr:to>
    <xdr:pic>
      <xdr:nvPicPr>
        <xdr:cNvPr id="47" name="Picture 46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435610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</xdr:row>
      <xdr:rowOff>88901</xdr:rowOff>
    </xdr:from>
    <xdr:to>
      <xdr:col>1</xdr:col>
      <xdr:colOff>1287628</xdr:colOff>
      <xdr:row>33</xdr:row>
      <xdr:rowOff>1323265</xdr:rowOff>
    </xdr:to>
    <xdr:pic>
      <xdr:nvPicPr>
        <xdr:cNvPr id="48" name="Picture 47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6000" y="2907030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33</xdr:row>
      <xdr:rowOff>76200</xdr:rowOff>
    </xdr:from>
    <xdr:to>
      <xdr:col>2</xdr:col>
      <xdr:colOff>3176</xdr:colOff>
      <xdr:row>33</xdr:row>
      <xdr:rowOff>1313028</xdr:rowOff>
    </xdr:to>
    <xdr:pic>
      <xdr:nvPicPr>
        <xdr:cNvPr id="49" name="Picture 48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46301" y="29057600"/>
          <a:ext cx="123190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25400</xdr:rowOff>
    </xdr:from>
    <xdr:to>
      <xdr:col>1</xdr:col>
      <xdr:colOff>1354048</xdr:colOff>
      <xdr:row>34</xdr:row>
      <xdr:rowOff>1336116</xdr:rowOff>
    </xdr:to>
    <xdr:pic>
      <xdr:nvPicPr>
        <xdr:cNvPr id="50" name="Picture 49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3039110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34</xdr:row>
      <xdr:rowOff>25400</xdr:rowOff>
    </xdr:from>
    <xdr:to>
      <xdr:col>2</xdr:col>
      <xdr:colOff>2057</xdr:colOff>
      <xdr:row>34</xdr:row>
      <xdr:rowOff>1333500</xdr:rowOff>
    </xdr:to>
    <xdr:pic>
      <xdr:nvPicPr>
        <xdr:cNvPr id="51" name="Picture 50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82800" y="30378400"/>
          <a:ext cx="13133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25096</xdr:rowOff>
    </xdr:from>
    <xdr:to>
      <xdr:col>1</xdr:col>
      <xdr:colOff>1317916</xdr:colOff>
      <xdr:row>25</xdr:row>
      <xdr:rowOff>1315032</xdr:rowOff>
    </xdr:to>
    <xdr:pic>
      <xdr:nvPicPr>
        <xdr:cNvPr id="52" name="Picture 51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90600" y="18033696"/>
          <a:ext cx="1292516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1168704</xdr:colOff>
      <xdr:row>25</xdr:row>
      <xdr:rowOff>25704</xdr:rowOff>
    </xdr:from>
    <xdr:to>
      <xdr:col>1</xdr:col>
      <xdr:colOff>2159000</xdr:colOff>
      <xdr:row>25</xdr:row>
      <xdr:rowOff>1320800</xdr:rowOff>
    </xdr:to>
    <xdr:pic>
      <xdr:nvPicPr>
        <xdr:cNvPr id="53" name="Picture 52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33904" y="18034304"/>
          <a:ext cx="12950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18</xdr:row>
      <xdr:rowOff>25401</xdr:rowOff>
    </xdr:from>
    <xdr:to>
      <xdr:col>1</xdr:col>
      <xdr:colOff>1328532</xdr:colOff>
      <xdr:row>18</xdr:row>
      <xdr:rowOff>1343717</xdr:rowOff>
    </xdr:to>
    <xdr:pic>
      <xdr:nvPicPr>
        <xdr:cNvPr id="54" name="Picture 53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844550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18</xdr:row>
      <xdr:rowOff>17810</xdr:rowOff>
    </xdr:from>
    <xdr:to>
      <xdr:col>2</xdr:col>
      <xdr:colOff>3867</xdr:colOff>
      <xdr:row>18</xdr:row>
      <xdr:rowOff>1333500</xdr:rowOff>
    </xdr:to>
    <xdr:pic>
      <xdr:nvPicPr>
        <xdr:cNvPr id="56" name="Picture 55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70101" y="8425210"/>
          <a:ext cx="1318316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32</xdr:row>
      <xdr:rowOff>0</xdr:rowOff>
    </xdr:from>
    <xdr:to>
      <xdr:col>1</xdr:col>
      <xdr:colOff>2161200</xdr:colOff>
      <xdr:row>32</xdr:row>
      <xdr:rowOff>1346200</xdr:rowOff>
    </xdr:to>
    <xdr:pic>
      <xdr:nvPicPr>
        <xdr:cNvPr id="58" name="Picture 57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70101" y="27609800"/>
          <a:ext cx="1351574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</xdr:row>
      <xdr:rowOff>13251</xdr:rowOff>
    </xdr:from>
    <xdr:to>
      <xdr:col>1</xdr:col>
      <xdr:colOff>1345712</xdr:colOff>
      <xdr:row>32</xdr:row>
      <xdr:rowOff>1362138</xdr:rowOff>
    </xdr:to>
    <xdr:pic>
      <xdr:nvPicPr>
        <xdr:cNvPr id="59" name="Picture 58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2763575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36</xdr:row>
      <xdr:rowOff>47630</xdr:rowOff>
    </xdr:from>
    <xdr:to>
      <xdr:col>1</xdr:col>
      <xdr:colOff>1000125</xdr:colOff>
      <xdr:row>36</xdr:row>
      <xdr:rowOff>1304930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3331369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21</xdr:row>
      <xdr:rowOff>19051</xdr:rowOff>
    </xdr:from>
    <xdr:to>
      <xdr:col>1</xdr:col>
      <xdr:colOff>1082345</xdr:colOff>
      <xdr:row>21</xdr:row>
      <xdr:rowOff>1350152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1272033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13</xdr:row>
      <xdr:rowOff>40576</xdr:rowOff>
    </xdr:from>
    <xdr:to>
      <xdr:col>1</xdr:col>
      <xdr:colOff>1520418</xdr:colOff>
      <xdr:row>13</xdr:row>
      <xdr:rowOff>1362076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76786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495919</xdr:colOff>
      <xdr:row>12</xdr:row>
      <xdr:rowOff>54826</xdr:rowOff>
    </xdr:from>
    <xdr:to>
      <xdr:col>1</xdr:col>
      <xdr:colOff>1485900</xdr:colOff>
      <xdr:row>13</xdr:row>
      <xdr:rowOff>3201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4897" y="410323"/>
          <a:ext cx="1319975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36</xdr:row>
      <xdr:rowOff>70550</xdr:rowOff>
    </xdr:from>
    <xdr:to>
      <xdr:col>1</xdr:col>
      <xdr:colOff>2085975</xdr:colOff>
      <xdr:row>36</xdr:row>
      <xdr:rowOff>1340550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3333820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21</xdr:row>
      <xdr:rowOff>47626</xdr:rowOff>
    </xdr:from>
    <xdr:to>
      <xdr:col>1</xdr:col>
      <xdr:colOff>2100150</xdr:colOff>
      <xdr:row>21</xdr:row>
      <xdr:rowOff>1366726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1274741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14</xdr:row>
      <xdr:rowOff>32807</xdr:rowOff>
    </xdr:from>
    <xdr:to>
      <xdr:col>1</xdr:col>
      <xdr:colOff>1504950</xdr:colOff>
      <xdr:row>14</xdr:row>
      <xdr:rowOff>1348846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313101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16</xdr:row>
      <xdr:rowOff>30212</xdr:rowOff>
    </xdr:from>
    <xdr:to>
      <xdr:col>1</xdr:col>
      <xdr:colOff>998588</xdr:colOff>
      <xdr:row>16</xdr:row>
      <xdr:rowOff>1336575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0366" y="19134240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16</xdr:row>
      <xdr:rowOff>33103</xdr:rowOff>
    </xdr:from>
    <xdr:to>
      <xdr:col>1</xdr:col>
      <xdr:colOff>2073991</xdr:colOff>
      <xdr:row>16</xdr:row>
      <xdr:rowOff>1348823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1091" y="19141810"/>
          <a:ext cx="1315720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20</xdr:row>
      <xdr:rowOff>76199</xdr:rowOff>
    </xdr:from>
    <xdr:to>
      <xdr:col>1</xdr:col>
      <xdr:colOff>1397000</xdr:colOff>
      <xdr:row>20</xdr:row>
      <xdr:rowOff>1356238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1475" y="300418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19</xdr:row>
      <xdr:rowOff>127000</xdr:rowOff>
    </xdr:from>
    <xdr:to>
      <xdr:col>1</xdr:col>
      <xdr:colOff>1434592</xdr:colOff>
      <xdr:row>19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0375" y="287210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</xdr:row>
      <xdr:rowOff>88900</xdr:rowOff>
    </xdr:from>
    <xdr:to>
      <xdr:col>1</xdr:col>
      <xdr:colOff>1447800</xdr:colOff>
      <xdr:row>22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4975" y="396557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16</xdr:row>
      <xdr:rowOff>88900</xdr:rowOff>
    </xdr:from>
    <xdr:to>
      <xdr:col>1</xdr:col>
      <xdr:colOff>1409700</xdr:colOff>
      <xdr:row>16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2275" y="231965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14</xdr:row>
      <xdr:rowOff>38100</xdr:rowOff>
    </xdr:from>
    <xdr:to>
      <xdr:col>1</xdr:col>
      <xdr:colOff>1358900</xdr:colOff>
      <xdr:row>14</xdr:row>
      <xdr:rowOff>1303080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6075" y="204025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12</xdr:row>
      <xdr:rowOff>50800</xdr:rowOff>
    </xdr:from>
    <xdr:to>
      <xdr:col>2</xdr:col>
      <xdr:colOff>3175</xdr:colOff>
      <xdr:row>12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9675" y="176720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50800</xdr:rowOff>
    </xdr:from>
    <xdr:to>
      <xdr:col>1</xdr:col>
      <xdr:colOff>1328349</xdr:colOff>
      <xdr:row>12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075" y="176720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24</xdr:row>
      <xdr:rowOff>88901</xdr:rowOff>
    </xdr:from>
    <xdr:to>
      <xdr:col>1</xdr:col>
      <xdr:colOff>1287628</xdr:colOff>
      <xdr:row>24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4775" y="423989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24</xdr:row>
      <xdr:rowOff>76200</xdr:rowOff>
    </xdr:from>
    <xdr:to>
      <xdr:col>2</xdr:col>
      <xdr:colOff>3176</xdr:colOff>
      <xdr:row>24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05076" y="423862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25400</xdr:rowOff>
    </xdr:from>
    <xdr:to>
      <xdr:col>1</xdr:col>
      <xdr:colOff>1354048</xdr:colOff>
      <xdr:row>25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2075" y="437070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25</xdr:row>
      <xdr:rowOff>25400</xdr:rowOff>
    </xdr:from>
    <xdr:to>
      <xdr:col>2</xdr:col>
      <xdr:colOff>2057</xdr:colOff>
      <xdr:row>25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41575" y="437070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15</xdr:row>
      <xdr:rowOff>25401</xdr:rowOff>
    </xdr:from>
    <xdr:to>
      <xdr:col>1</xdr:col>
      <xdr:colOff>1328532</xdr:colOff>
      <xdr:row>15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1565" y="217614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15</xdr:row>
      <xdr:rowOff>17810</xdr:rowOff>
    </xdr:from>
    <xdr:to>
      <xdr:col>2</xdr:col>
      <xdr:colOff>3867</xdr:colOff>
      <xdr:row>15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8876" y="217538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23</xdr:row>
      <xdr:rowOff>0</xdr:rowOff>
    </xdr:from>
    <xdr:to>
      <xdr:col>1</xdr:col>
      <xdr:colOff>2161200</xdr:colOff>
      <xdr:row>23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28876" y="409384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</xdr:row>
      <xdr:rowOff>13251</xdr:rowOff>
    </xdr:from>
    <xdr:to>
      <xdr:col>1</xdr:col>
      <xdr:colOff>1345712</xdr:colOff>
      <xdr:row>23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33500" y="409517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18</xdr:row>
      <xdr:rowOff>19051</xdr:rowOff>
    </xdr:from>
    <xdr:to>
      <xdr:col>1</xdr:col>
      <xdr:colOff>1082345</xdr:colOff>
      <xdr:row>18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60362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18</xdr:row>
      <xdr:rowOff>47626</xdr:rowOff>
    </xdr:from>
    <xdr:to>
      <xdr:col>1</xdr:col>
      <xdr:colOff>2100150</xdr:colOff>
      <xdr:row>18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6063363"/>
          <a:ext cx="1319100" cy="9893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13</xdr:row>
      <xdr:rowOff>30212</xdr:rowOff>
    </xdr:from>
    <xdr:to>
      <xdr:col>1</xdr:col>
      <xdr:colOff>998588</xdr:colOff>
      <xdr:row>13</xdr:row>
      <xdr:rowOff>1336575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3131" y="19199993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13</xdr:row>
      <xdr:rowOff>33103</xdr:rowOff>
    </xdr:from>
    <xdr:to>
      <xdr:col>1</xdr:col>
      <xdr:colOff>2073991</xdr:colOff>
      <xdr:row>13</xdr:row>
      <xdr:rowOff>1348823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3856" y="19207563"/>
          <a:ext cx="1315720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412750</xdr:colOff>
      <xdr:row>7</xdr:row>
      <xdr:rowOff>12700</xdr:rowOff>
    </xdr:from>
    <xdr:to>
      <xdr:col>1</xdr:col>
      <xdr:colOff>1441450</xdr:colOff>
      <xdr:row>7</xdr:row>
      <xdr:rowOff>1308100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725" y="6127750"/>
          <a:ext cx="102870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7</xdr:row>
      <xdr:rowOff>38100</xdr:rowOff>
    </xdr:from>
    <xdr:to>
      <xdr:col>1</xdr:col>
      <xdr:colOff>1234315</xdr:colOff>
      <xdr:row>7</xdr:row>
      <xdr:rowOff>1308100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2075" y="6153150"/>
          <a:ext cx="1196215" cy="127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1066800</xdr:colOff>
      <xdr:row>6</xdr:row>
      <xdr:rowOff>1346200</xdr:rowOff>
    </xdr:from>
    <xdr:to>
      <xdr:col>1</xdr:col>
      <xdr:colOff>2124075</xdr:colOff>
      <xdr:row>7</xdr:row>
      <xdr:rowOff>1231900</xdr:rowOff>
    </xdr:to>
    <xdr:pic>
      <xdr:nvPicPr>
        <xdr:cNvPr id="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90775" y="6089650"/>
          <a:ext cx="105727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6</xdr:row>
      <xdr:rowOff>38100</xdr:rowOff>
    </xdr:from>
    <xdr:to>
      <xdr:col>1</xdr:col>
      <xdr:colOff>1187045</xdr:colOff>
      <xdr:row>6</xdr:row>
      <xdr:rowOff>1270000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6675" y="4781550"/>
          <a:ext cx="1174345" cy="1231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1120775</xdr:colOff>
      <xdr:row>6</xdr:row>
      <xdr:rowOff>73025</xdr:rowOff>
    </xdr:from>
    <xdr:to>
      <xdr:col>1</xdr:col>
      <xdr:colOff>2162624</xdr:colOff>
      <xdr:row>6</xdr:row>
      <xdr:rowOff>1295449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44750" y="4816475"/>
          <a:ext cx="1041849" cy="12224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1095375</xdr:colOff>
      <xdr:row>4</xdr:row>
      <xdr:rowOff>63500</xdr:rowOff>
    </xdr:from>
    <xdr:to>
      <xdr:col>2</xdr:col>
      <xdr:colOff>244</xdr:colOff>
      <xdr:row>4</xdr:row>
      <xdr:rowOff>1346200</xdr:rowOff>
    </xdr:to>
    <xdr:pic>
      <xdr:nvPicPr>
        <xdr:cNvPr id="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419350" y="2063750"/>
          <a:ext cx="1067044" cy="1282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4</xdr:row>
      <xdr:rowOff>63500</xdr:rowOff>
    </xdr:from>
    <xdr:to>
      <xdr:col>1</xdr:col>
      <xdr:colOff>1262867</xdr:colOff>
      <xdr:row>4</xdr:row>
      <xdr:rowOff>1358900</xdr:rowOff>
    </xdr:to>
    <xdr:pic>
      <xdr:nvPicPr>
        <xdr:cNvPr id="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62075" y="2063750"/>
          <a:ext cx="1224767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50800</xdr:colOff>
      <xdr:row>9</xdr:row>
      <xdr:rowOff>101600</xdr:rowOff>
    </xdr:from>
    <xdr:to>
      <xdr:col>1</xdr:col>
      <xdr:colOff>1225145</xdr:colOff>
      <xdr:row>9</xdr:row>
      <xdr:rowOff>1333500</xdr:rowOff>
    </xdr:to>
    <xdr:pic>
      <xdr:nvPicPr>
        <xdr:cNvPr id="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374775" y="8959850"/>
          <a:ext cx="1174345" cy="1231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1120775</xdr:colOff>
      <xdr:row>9</xdr:row>
      <xdr:rowOff>88900</xdr:rowOff>
    </xdr:from>
    <xdr:to>
      <xdr:col>1</xdr:col>
      <xdr:colOff>2162624</xdr:colOff>
      <xdr:row>9</xdr:row>
      <xdr:rowOff>1298575</xdr:rowOff>
    </xdr:to>
    <xdr:pic>
      <xdr:nvPicPr>
        <xdr:cNvPr id="1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44750" y="8947150"/>
          <a:ext cx="1041849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10</xdr:row>
      <xdr:rowOff>38100</xdr:rowOff>
    </xdr:from>
    <xdr:to>
      <xdr:col>1</xdr:col>
      <xdr:colOff>1291421</xdr:colOff>
      <xdr:row>10</xdr:row>
      <xdr:rowOff>1346200</xdr:rowOff>
    </xdr:to>
    <xdr:pic>
      <xdr:nvPicPr>
        <xdr:cNvPr id="1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62075" y="10267950"/>
          <a:ext cx="1253321" cy="1308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1063625</xdr:colOff>
      <xdr:row>10</xdr:row>
      <xdr:rowOff>38100</xdr:rowOff>
    </xdr:from>
    <xdr:to>
      <xdr:col>1</xdr:col>
      <xdr:colOff>2162795</xdr:colOff>
      <xdr:row>10</xdr:row>
      <xdr:rowOff>1333500</xdr:rowOff>
    </xdr:to>
    <xdr:pic>
      <xdr:nvPicPr>
        <xdr:cNvPr id="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387600" y="10267950"/>
          <a:ext cx="109917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5</xdr:row>
      <xdr:rowOff>38100</xdr:rowOff>
    </xdr:from>
    <xdr:to>
      <xdr:col>1</xdr:col>
      <xdr:colOff>1257721</xdr:colOff>
      <xdr:row>5</xdr:row>
      <xdr:rowOff>1336721</xdr:rowOff>
    </xdr:to>
    <xdr:pic>
      <xdr:nvPicPr>
        <xdr:cNvPr id="1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36675" y="3409950"/>
          <a:ext cx="1245021" cy="12986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1050925</xdr:colOff>
      <xdr:row>5</xdr:row>
      <xdr:rowOff>25400</xdr:rowOff>
    </xdr:from>
    <xdr:to>
      <xdr:col>1</xdr:col>
      <xdr:colOff>2163269</xdr:colOff>
      <xdr:row>5</xdr:row>
      <xdr:rowOff>1333500</xdr:rowOff>
    </xdr:to>
    <xdr:pic>
      <xdr:nvPicPr>
        <xdr:cNvPr id="1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374900" y="3397250"/>
          <a:ext cx="1112344" cy="1308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1050925</xdr:colOff>
      <xdr:row>8</xdr:row>
      <xdr:rowOff>12700</xdr:rowOff>
    </xdr:from>
    <xdr:to>
      <xdr:col>1</xdr:col>
      <xdr:colOff>2051050</xdr:colOff>
      <xdr:row>8</xdr:row>
      <xdr:rowOff>1349420</xdr:rowOff>
    </xdr:to>
    <xdr:pic>
      <xdr:nvPicPr>
        <xdr:cNvPr id="1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374900" y="7499350"/>
          <a:ext cx="1000125" cy="13367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8</xdr:row>
      <xdr:rowOff>25400</xdr:rowOff>
    </xdr:from>
    <xdr:to>
      <xdr:col>1</xdr:col>
      <xdr:colOff>1257721</xdr:colOff>
      <xdr:row>8</xdr:row>
      <xdr:rowOff>1371600</xdr:rowOff>
    </xdr:to>
    <xdr:pic>
      <xdr:nvPicPr>
        <xdr:cNvPr id="1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336675" y="7512050"/>
          <a:ext cx="1245021" cy="134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546100</xdr:colOff>
      <xdr:row>3</xdr:row>
      <xdr:rowOff>0</xdr:rowOff>
    </xdr:from>
    <xdr:to>
      <xdr:col>1</xdr:col>
      <xdr:colOff>1787120</xdr:colOff>
      <xdr:row>4</xdr:row>
      <xdr:rowOff>114300</xdr:rowOff>
    </xdr:to>
    <xdr:pic>
      <xdr:nvPicPr>
        <xdr:cNvPr id="1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0075" y="628650"/>
          <a:ext cx="1241020" cy="1485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14</xdr:row>
      <xdr:rowOff>157164</xdr:rowOff>
    </xdr:from>
    <xdr:to>
      <xdr:col>2</xdr:col>
      <xdr:colOff>924</xdr:colOff>
      <xdr:row>14</xdr:row>
      <xdr:rowOff>1177925</xdr:rowOff>
    </xdr:to>
    <xdr:pic>
      <xdr:nvPicPr>
        <xdr:cNvPr id="2" name="Picture 1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2600801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14</xdr:row>
      <xdr:rowOff>247650</xdr:rowOff>
    </xdr:from>
    <xdr:to>
      <xdr:col>1</xdr:col>
      <xdr:colOff>809625</xdr:colOff>
      <xdr:row>14</xdr:row>
      <xdr:rowOff>1041400</xdr:rowOff>
    </xdr:to>
    <xdr:pic>
      <xdr:nvPicPr>
        <xdr:cNvPr id="3" name="Picture 2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2609850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279400</xdr:colOff>
      <xdr:row>16</xdr:row>
      <xdr:rowOff>114299</xdr:rowOff>
    </xdr:from>
    <xdr:to>
      <xdr:col>1</xdr:col>
      <xdr:colOff>1358900</xdr:colOff>
      <xdr:row>17</xdr:row>
      <xdr:rowOff>22738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3375" y="287083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15</xdr:row>
      <xdr:rowOff>127000</xdr:rowOff>
    </xdr:from>
    <xdr:to>
      <xdr:col>1</xdr:col>
      <xdr:colOff>1434592</xdr:colOff>
      <xdr:row>15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273494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21</xdr:row>
      <xdr:rowOff>88900</xdr:rowOff>
    </xdr:from>
    <xdr:to>
      <xdr:col>1</xdr:col>
      <xdr:colOff>1447800</xdr:colOff>
      <xdr:row>21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355409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19</xdr:row>
      <xdr:rowOff>0</xdr:rowOff>
    </xdr:from>
    <xdr:to>
      <xdr:col>1</xdr:col>
      <xdr:colOff>1524000</xdr:colOff>
      <xdr:row>19</xdr:row>
      <xdr:rowOff>1295099</xdr:rowOff>
    </xdr:to>
    <xdr:pic>
      <xdr:nvPicPr>
        <xdr:cNvPr id="7" name="Picture 6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5775" y="3270885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12</xdr:row>
      <xdr:rowOff>88900</xdr:rowOff>
    </xdr:from>
    <xdr:to>
      <xdr:col>1</xdr:col>
      <xdr:colOff>1409700</xdr:colOff>
      <xdr:row>12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218249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10</xdr:row>
      <xdr:rowOff>76200</xdr:rowOff>
    </xdr:from>
    <xdr:to>
      <xdr:col>1</xdr:col>
      <xdr:colOff>1358900</xdr:colOff>
      <xdr:row>10</xdr:row>
      <xdr:rowOff>1341180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0825" y="20221575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19</xdr:row>
      <xdr:rowOff>28576</xdr:rowOff>
    </xdr:from>
    <xdr:to>
      <xdr:col>1</xdr:col>
      <xdr:colOff>1300471</xdr:colOff>
      <xdr:row>19</xdr:row>
      <xdr:rowOff>1303646</xdr:rowOff>
    </xdr:to>
    <xdr:pic>
      <xdr:nvPicPr>
        <xdr:cNvPr id="10" name="Picture 9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3273742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19</xdr:row>
      <xdr:rowOff>38100</xdr:rowOff>
    </xdr:from>
    <xdr:to>
      <xdr:col>2</xdr:col>
      <xdr:colOff>69850</xdr:colOff>
      <xdr:row>19</xdr:row>
      <xdr:rowOff>1295400</xdr:rowOff>
    </xdr:to>
    <xdr:pic>
      <xdr:nvPicPr>
        <xdr:cNvPr id="11" name="Picture 10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79675" y="32746950"/>
          <a:ext cx="100965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</xdr:row>
      <xdr:rowOff>25400</xdr:rowOff>
    </xdr:from>
    <xdr:to>
      <xdr:col>1</xdr:col>
      <xdr:colOff>1254821</xdr:colOff>
      <xdr:row>18</xdr:row>
      <xdr:rowOff>1267521</xdr:rowOff>
    </xdr:to>
    <xdr:pic>
      <xdr:nvPicPr>
        <xdr:cNvPr id="12" name="Picture 11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675" y="3136265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18</xdr:row>
      <xdr:rowOff>50800</xdr:rowOff>
    </xdr:from>
    <xdr:to>
      <xdr:col>2</xdr:col>
      <xdr:colOff>69154</xdr:colOff>
      <xdr:row>18</xdr:row>
      <xdr:rowOff>1295400</xdr:rowOff>
    </xdr:to>
    <xdr:pic>
      <xdr:nvPicPr>
        <xdr:cNvPr id="13" name="Picture 12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17775" y="31388050"/>
          <a:ext cx="970854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9</xdr:row>
      <xdr:rowOff>50800</xdr:rowOff>
    </xdr:from>
    <xdr:to>
      <xdr:col>2</xdr:col>
      <xdr:colOff>69850</xdr:colOff>
      <xdr:row>9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9675" y="163004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50800</xdr:rowOff>
    </xdr:from>
    <xdr:to>
      <xdr:col>1</xdr:col>
      <xdr:colOff>1328349</xdr:colOff>
      <xdr:row>9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163004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23</xdr:row>
      <xdr:rowOff>88901</xdr:rowOff>
    </xdr:from>
    <xdr:to>
      <xdr:col>1</xdr:col>
      <xdr:colOff>1287628</xdr:colOff>
      <xdr:row>23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4775" y="382841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23</xdr:row>
      <xdr:rowOff>76200</xdr:rowOff>
    </xdr:from>
    <xdr:to>
      <xdr:col>2</xdr:col>
      <xdr:colOff>69851</xdr:colOff>
      <xdr:row>23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05076" y="382714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</xdr:row>
      <xdr:rowOff>25400</xdr:rowOff>
    </xdr:from>
    <xdr:to>
      <xdr:col>1</xdr:col>
      <xdr:colOff>1354048</xdr:colOff>
      <xdr:row>24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395922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24</xdr:row>
      <xdr:rowOff>25400</xdr:rowOff>
    </xdr:from>
    <xdr:to>
      <xdr:col>2</xdr:col>
      <xdr:colOff>68732</xdr:colOff>
      <xdr:row>24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41575" y="395922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17</xdr:row>
      <xdr:rowOff>66675</xdr:rowOff>
    </xdr:from>
    <xdr:to>
      <xdr:col>1</xdr:col>
      <xdr:colOff>1104900</xdr:colOff>
      <xdr:row>17</xdr:row>
      <xdr:rowOff>1356611</xdr:rowOff>
    </xdr:to>
    <xdr:pic>
      <xdr:nvPicPr>
        <xdr:cNvPr id="20" name="Picture 19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73175" y="31184850"/>
          <a:ext cx="1060450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1082979</xdr:colOff>
      <xdr:row>17</xdr:row>
      <xdr:rowOff>57150</xdr:rowOff>
    </xdr:from>
    <xdr:to>
      <xdr:col>1</xdr:col>
      <xdr:colOff>2073275</xdr:colOff>
      <xdr:row>17</xdr:row>
      <xdr:rowOff>1352246</xdr:rowOff>
    </xdr:to>
    <xdr:pic>
      <xdr:nvPicPr>
        <xdr:cNvPr id="21" name="Picture 20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11704" y="31175325"/>
          <a:ext cx="9902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11</xdr:row>
      <xdr:rowOff>25401</xdr:rowOff>
    </xdr:from>
    <xdr:to>
      <xdr:col>1</xdr:col>
      <xdr:colOff>1328532</xdr:colOff>
      <xdr:row>11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203898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11</xdr:row>
      <xdr:rowOff>17810</xdr:rowOff>
    </xdr:from>
    <xdr:to>
      <xdr:col>2</xdr:col>
      <xdr:colOff>70542</xdr:colOff>
      <xdr:row>11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8876" y="203822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22</xdr:row>
      <xdr:rowOff>0</xdr:rowOff>
    </xdr:from>
    <xdr:to>
      <xdr:col>2</xdr:col>
      <xdr:colOff>65700</xdr:colOff>
      <xdr:row>22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8876" y="368236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13251</xdr:rowOff>
    </xdr:from>
    <xdr:to>
      <xdr:col>1</xdr:col>
      <xdr:colOff>1345712</xdr:colOff>
      <xdr:row>22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368369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</xdr:row>
      <xdr:rowOff>47630</xdr:rowOff>
    </xdr:from>
    <xdr:to>
      <xdr:col>1</xdr:col>
      <xdr:colOff>1000125</xdr:colOff>
      <xdr:row>25</xdr:row>
      <xdr:rowOff>1304930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4251484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13</xdr:row>
      <xdr:rowOff>19051</xdr:rowOff>
    </xdr:from>
    <xdr:to>
      <xdr:col>1</xdr:col>
      <xdr:colOff>1082345</xdr:colOff>
      <xdr:row>13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46646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7</xdr:row>
      <xdr:rowOff>40576</xdr:rowOff>
    </xdr:from>
    <xdr:to>
      <xdr:col>1</xdr:col>
      <xdr:colOff>1520418</xdr:colOff>
      <xdr:row>7</xdr:row>
      <xdr:rowOff>1362076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371221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505444</xdr:colOff>
      <xdr:row>7</xdr:row>
      <xdr:rowOff>66676</xdr:rowOff>
    </xdr:from>
    <xdr:to>
      <xdr:col>1</xdr:col>
      <xdr:colOff>1495425</xdr:colOff>
      <xdr:row>8</xdr:row>
      <xdr:rowOff>10750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66573" y="16021972"/>
          <a:ext cx="1315674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25</xdr:row>
      <xdr:rowOff>70550</xdr:rowOff>
    </xdr:from>
    <xdr:to>
      <xdr:col>1</xdr:col>
      <xdr:colOff>2085975</xdr:colOff>
      <xdr:row>25</xdr:row>
      <xdr:rowOff>1340550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4253935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13</xdr:row>
      <xdr:rowOff>47626</xdr:rowOff>
    </xdr:from>
    <xdr:to>
      <xdr:col>2</xdr:col>
      <xdr:colOff>4650</xdr:colOff>
      <xdr:row>13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469176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8</xdr:row>
      <xdr:rowOff>70907</xdr:rowOff>
    </xdr:from>
    <xdr:to>
      <xdr:col>1</xdr:col>
      <xdr:colOff>1504950</xdr:colOff>
      <xdr:row>9</xdr:row>
      <xdr:rowOff>15346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1739946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2</xdr:rowOff>
    </xdr:from>
    <xdr:ext cx="9448800" cy="4943474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9448800" cy="494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1181100</xdr:colOff>
      <xdr:row>17</xdr:row>
      <xdr:rowOff>25400</xdr:rowOff>
    </xdr:from>
    <xdr:ext cx="885825" cy="1308100"/>
    <xdr:pic>
      <xdr:nvPicPr>
        <xdr:cNvPr id="36" name="Picture 35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9825" y="31143575"/>
          <a:ext cx="885825" cy="13081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21</xdr:row>
      <xdr:rowOff>157164</xdr:rowOff>
    </xdr:from>
    <xdr:to>
      <xdr:col>1</xdr:col>
      <xdr:colOff>2096424</xdr:colOff>
      <xdr:row>21</xdr:row>
      <xdr:rowOff>1177925</xdr:rowOff>
    </xdr:to>
    <xdr:pic>
      <xdr:nvPicPr>
        <xdr:cNvPr id="2" name="Picture 1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2737961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21</xdr:row>
      <xdr:rowOff>247650</xdr:rowOff>
    </xdr:from>
    <xdr:to>
      <xdr:col>1</xdr:col>
      <xdr:colOff>809625</xdr:colOff>
      <xdr:row>21</xdr:row>
      <xdr:rowOff>1041400</xdr:rowOff>
    </xdr:to>
    <xdr:pic>
      <xdr:nvPicPr>
        <xdr:cNvPr id="3" name="Picture 2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2747010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317500</xdr:colOff>
      <xdr:row>23</xdr:row>
      <xdr:rowOff>76199</xdr:rowOff>
    </xdr:from>
    <xdr:to>
      <xdr:col>1</xdr:col>
      <xdr:colOff>1397000</xdr:colOff>
      <xdr:row>23</xdr:row>
      <xdr:rowOff>1356238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1475" y="300418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22</xdr:row>
      <xdr:rowOff>127000</xdr:rowOff>
    </xdr:from>
    <xdr:to>
      <xdr:col>1</xdr:col>
      <xdr:colOff>1434592</xdr:colOff>
      <xdr:row>22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287210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28</xdr:row>
      <xdr:rowOff>88900</xdr:rowOff>
    </xdr:from>
    <xdr:to>
      <xdr:col>1</xdr:col>
      <xdr:colOff>1447800</xdr:colOff>
      <xdr:row>28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396557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26</xdr:row>
      <xdr:rowOff>0</xdr:rowOff>
    </xdr:from>
    <xdr:to>
      <xdr:col>1</xdr:col>
      <xdr:colOff>1524000</xdr:colOff>
      <xdr:row>26</xdr:row>
      <xdr:rowOff>1295099</xdr:rowOff>
    </xdr:to>
    <xdr:pic>
      <xdr:nvPicPr>
        <xdr:cNvPr id="7" name="Picture 6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5775" y="3549015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18</xdr:row>
      <xdr:rowOff>88900</xdr:rowOff>
    </xdr:from>
    <xdr:to>
      <xdr:col>1</xdr:col>
      <xdr:colOff>1409700</xdr:colOff>
      <xdr:row>18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231965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16</xdr:row>
      <xdr:rowOff>38100</xdr:rowOff>
    </xdr:from>
    <xdr:to>
      <xdr:col>1</xdr:col>
      <xdr:colOff>1358900</xdr:colOff>
      <xdr:row>16</xdr:row>
      <xdr:rowOff>1303080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6075" y="204025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26</xdr:row>
      <xdr:rowOff>28576</xdr:rowOff>
    </xdr:from>
    <xdr:to>
      <xdr:col>1</xdr:col>
      <xdr:colOff>1300471</xdr:colOff>
      <xdr:row>26</xdr:row>
      <xdr:rowOff>1303646</xdr:rowOff>
    </xdr:to>
    <xdr:pic>
      <xdr:nvPicPr>
        <xdr:cNvPr id="10" name="Picture 9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3685222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26</xdr:row>
      <xdr:rowOff>38100</xdr:rowOff>
    </xdr:from>
    <xdr:to>
      <xdr:col>2</xdr:col>
      <xdr:colOff>3175</xdr:colOff>
      <xdr:row>26</xdr:row>
      <xdr:rowOff>1295400</xdr:rowOff>
    </xdr:to>
    <xdr:pic>
      <xdr:nvPicPr>
        <xdr:cNvPr id="11" name="Picture 10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79675" y="36861750"/>
          <a:ext cx="100965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</xdr:row>
      <xdr:rowOff>25400</xdr:rowOff>
    </xdr:from>
    <xdr:to>
      <xdr:col>1</xdr:col>
      <xdr:colOff>1254821</xdr:colOff>
      <xdr:row>25</xdr:row>
      <xdr:rowOff>1267521</xdr:rowOff>
    </xdr:to>
    <xdr:pic>
      <xdr:nvPicPr>
        <xdr:cNvPr id="12" name="Picture 11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675" y="3410585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25</xdr:row>
      <xdr:rowOff>50800</xdr:rowOff>
    </xdr:from>
    <xdr:to>
      <xdr:col>2</xdr:col>
      <xdr:colOff>2479</xdr:colOff>
      <xdr:row>25</xdr:row>
      <xdr:rowOff>1295400</xdr:rowOff>
    </xdr:to>
    <xdr:pic>
      <xdr:nvPicPr>
        <xdr:cNvPr id="13" name="Picture 12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17775" y="34131250"/>
          <a:ext cx="970854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14</xdr:row>
      <xdr:rowOff>50800</xdr:rowOff>
    </xdr:from>
    <xdr:to>
      <xdr:col>2</xdr:col>
      <xdr:colOff>3175</xdr:colOff>
      <xdr:row>14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9675" y="176720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50800</xdr:rowOff>
    </xdr:from>
    <xdr:to>
      <xdr:col>1</xdr:col>
      <xdr:colOff>1328349</xdr:colOff>
      <xdr:row>14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176720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30</xdr:row>
      <xdr:rowOff>88901</xdr:rowOff>
    </xdr:from>
    <xdr:to>
      <xdr:col>1</xdr:col>
      <xdr:colOff>1287628</xdr:colOff>
      <xdr:row>30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4775" y="423989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30</xdr:row>
      <xdr:rowOff>76200</xdr:rowOff>
    </xdr:from>
    <xdr:to>
      <xdr:col>2</xdr:col>
      <xdr:colOff>3176</xdr:colOff>
      <xdr:row>30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05076" y="423862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31</xdr:row>
      <xdr:rowOff>25400</xdr:rowOff>
    </xdr:from>
    <xdr:to>
      <xdr:col>1</xdr:col>
      <xdr:colOff>1354048</xdr:colOff>
      <xdr:row>31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437070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31</xdr:row>
      <xdr:rowOff>25400</xdr:rowOff>
    </xdr:from>
    <xdr:to>
      <xdr:col>2</xdr:col>
      <xdr:colOff>2057</xdr:colOff>
      <xdr:row>31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41575" y="437070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0</xdr:rowOff>
    </xdr:from>
    <xdr:to>
      <xdr:col>1</xdr:col>
      <xdr:colOff>1317916</xdr:colOff>
      <xdr:row>24</xdr:row>
      <xdr:rowOff>1289936</xdr:rowOff>
    </xdr:to>
    <xdr:pic>
      <xdr:nvPicPr>
        <xdr:cNvPr id="20" name="Picture 19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49375" y="31362346"/>
          <a:ext cx="1292516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1168704</xdr:colOff>
      <xdr:row>24</xdr:row>
      <xdr:rowOff>0</xdr:rowOff>
    </xdr:from>
    <xdr:to>
      <xdr:col>1</xdr:col>
      <xdr:colOff>2159000</xdr:colOff>
      <xdr:row>24</xdr:row>
      <xdr:rowOff>1295096</xdr:rowOff>
    </xdr:to>
    <xdr:pic>
      <xdr:nvPicPr>
        <xdr:cNvPr id="21" name="Picture 20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92679" y="31362954"/>
          <a:ext cx="9902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17</xdr:row>
      <xdr:rowOff>25401</xdr:rowOff>
    </xdr:from>
    <xdr:to>
      <xdr:col>1</xdr:col>
      <xdr:colOff>1328532</xdr:colOff>
      <xdr:row>17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217614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17</xdr:row>
      <xdr:rowOff>17810</xdr:rowOff>
    </xdr:from>
    <xdr:to>
      <xdr:col>2</xdr:col>
      <xdr:colOff>3867</xdr:colOff>
      <xdr:row>17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8876" y="217538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29</xdr:row>
      <xdr:rowOff>0</xdr:rowOff>
    </xdr:from>
    <xdr:to>
      <xdr:col>1</xdr:col>
      <xdr:colOff>2161200</xdr:colOff>
      <xdr:row>29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8876" y="409384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</xdr:row>
      <xdr:rowOff>13251</xdr:rowOff>
    </xdr:from>
    <xdr:to>
      <xdr:col>1</xdr:col>
      <xdr:colOff>1345712</xdr:colOff>
      <xdr:row>29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409517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33</xdr:row>
      <xdr:rowOff>47630</xdr:rowOff>
    </xdr:from>
    <xdr:to>
      <xdr:col>1</xdr:col>
      <xdr:colOff>1000125</xdr:colOff>
      <xdr:row>33</xdr:row>
      <xdr:rowOff>1304930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4662964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20</xdr:row>
      <xdr:rowOff>19051</xdr:rowOff>
    </xdr:from>
    <xdr:to>
      <xdr:col>1</xdr:col>
      <xdr:colOff>1082345</xdr:colOff>
      <xdr:row>20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60362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12</xdr:row>
      <xdr:rowOff>40576</xdr:rowOff>
    </xdr:from>
    <xdr:to>
      <xdr:col>1</xdr:col>
      <xdr:colOff>1520418</xdr:colOff>
      <xdr:row>12</xdr:row>
      <xdr:rowOff>1362076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508381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495919</xdr:colOff>
      <xdr:row>12</xdr:row>
      <xdr:rowOff>0</xdr:rowOff>
    </xdr:from>
    <xdr:to>
      <xdr:col>1</xdr:col>
      <xdr:colOff>1485900</xdr:colOff>
      <xdr:row>12</xdr:row>
      <xdr:rowOff>1315674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4897" y="13726273"/>
          <a:ext cx="1319975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33</xdr:row>
      <xdr:rowOff>70550</xdr:rowOff>
    </xdr:from>
    <xdr:to>
      <xdr:col>1</xdr:col>
      <xdr:colOff>2085975</xdr:colOff>
      <xdr:row>33</xdr:row>
      <xdr:rowOff>1340550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4665415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20</xdr:row>
      <xdr:rowOff>47626</xdr:rowOff>
    </xdr:from>
    <xdr:to>
      <xdr:col>1</xdr:col>
      <xdr:colOff>2100150</xdr:colOff>
      <xdr:row>20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606336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13</xdr:row>
      <xdr:rowOff>32807</xdr:rowOff>
    </xdr:from>
    <xdr:to>
      <xdr:col>1</xdr:col>
      <xdr:colOff>1504950</xdr:colOff>
      <xdr:row>13</xdr:row>
      <xdr:rowOff>1348846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1644696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15</xdr:row>
      <xdr:rowOff>30212</xdr:rowOff>
    </xdr:from>
    <xdr:to>
      <xdr:col>1</xdr:col>
      <xdr:colOff>998588</xdr:colOff>
      <xdr:row>15</xdr:row>
      <xdr:rowOff>1336575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3131" y="19199993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15</xdr:row>
      <xdr:rowOff>33103</xdr:rowOff>
    </xdr:from>
    <xdr:to>
      <xdr:col>1</xdr:col>
      <xdr:colOff>2073991</xdr:colOff>
      <xdr:row>15</xdr:row>
      <xdr:rowOff>1348823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3856" y="19207563"/>
          <a:ext cx="131572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7"/>
  <sheetViews>
    <sheetView topLeftCell="B16" workbookViewId="0">
      <selection activeCell="B350" sqref="B350:B417"/>
    </sheetView>
  </sheetViews>
  <sheetFormatPr defaultColWidth="11.42578125" defaultRowHeight="15" x14ac:dyDescent="0.25"/>
  <cols>
    <col min="1" max="1" width="8" style="1" hidden="1" customWidth="1"/>
    <col min="2" max="2" width="12.7109375" style="1" bestFit="1" customWidth="1"/>
    <col min="3" max="3" width="14.28515625" style="1" bestFit="1" customWidth="1"/>
    <col min="4" max="4" width="13.7109375" style="1" hidden="1" customWidth="1"/>
    <col min="5" max="5" width="25.140625" style="1" hidden="1" customWidth="1"/>
    <col min="6" max="6" width="9.140625" style="1" bestFit="1" customWidth="1"/>
    <col min="7" max="7" width="10.42578125" style="1" bestFit="1" customWidth="1"/>
    <col min="8" max="8" width="17" style="1" hidden="1" customWidth="1"/>
  </cols>
  <sheetData>
    <row r="1" spans="1:8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6</v>
      </c>
      <c r="F1" s="1" t="s">
        <v>8</v>
      </c>
      <c r="G1" s="1" t="s">
        <v>10</v>
      </c>
      <c r="H1" s="1" t="s">
        <v>21</v>
      </c>
    </row>
    <row r="2" spans="1:8" x14ac:dyDescent="0.25">
      <c r="A2" s="1">
        <v>9507286</v>
      </c>
      <c r="B2" s="1" t="s">
        <v>2</v>
      </c>
      <c r="C2" s="1" t="s">
        <v>31</v>
      </c>
      <c r="D2" s="1" t="s">
        <v>5</v>
      </c>
      <c r="E2" s="1" t="s">
        <v>7</v>
      </c>
      <c r="F2" s="1" t="s">
        <v>9</v>
      </c>
      <c r="G2" s="1">
        <v>42</v>
      </c>
      <c r="H2" s="1" t="s">
        <v>22</v>
      </c>
    </row>
    <row r="3" spans="1:8" x14ac:dyDescent="0.25">
      <c r="A3" s="1">
        <v>9507286</v>
      </c>
      <c r="B3" s="1" t="s">
        <v>2</v>
      </c>
      <c r="C3" s="1" t="s">
        <v>34</v>
      </c>
      <c r="D3" s="1" t="s">
        <v>5</v>
      </c>
      <c r="E3" s="1" t="s">
        <v>7</v>
      </c>
      <c r="F3" s="1" t="s">
        <v>9</v>
      </c>
      <c r="G3" s="1">
        <v>11</v>
      </c>
      <c r="H3" s="1" t="s">
        <v>22</v>
      </c>
    </row>
    <row r="4" spans="1:8" x14ac:dyDescent="0.25">
      <c r="A4" s="1">
        <v>9507287</v>
      </c>
      <c r="B4" s="1" t="s">
        <v>2</v>
      </c>
      <c r="C4" s="1" t="s">
        <v>34</v>
      </c>
      <c r="D4" s="1" t="s">
        <v>5</v>
      </c>
      <c r="E4" s="1" t="s">
        <v>7</v>
      </c>
      <c r="F4" s="1" t="s">
        <v>9</v>
      </c>
      <c r="G4" s="1">
        <v>40</v>
      </c>
      <c r="H4" s="1" t="s">
        <v>22</v>
      </c>
    </row>
    <row r="5" spans="1:8" x14ac:dyDescent="0.25">
      <c r="A5" s="1">
        <v>9507287</v>
      </c>
      <c r="B5" s="1" t="s">
        <v>2</v>
      </c>
      <c r="C5" s="1" t="s">
        <v>34</v>
      </c>
      <c r="D5" s="1" t="s">
        <v>5</v>
      </c>
      <c r="E5" s="1" t="s">
        <v>7</v>
      </c>
      <c r="F5" s="1" t="s">
        <v>9</v>
      </c>
      <c r="G5" s="1">
        <v>22</v>
      </c>
      <c r="H5" s="1" t="s">
        <v>22</v>
      </c>
    </row>
    <row r="6" spans="1:8" x14ac:dyDescent="0.25">
      <c r="A6" s="1">
        <v>9507287</v>
      </c>
      <c r="B6" s="1" t="s">
        <v>2</v>
      </c>
      <c r="C6" s="1" t="s">
        <v>31</v>
      </c>
      <c r="D6" s="1" t="s">
        <v>5</v>
      </c>
      <c r="E6" s="1" t="s">
        <v>7</v>
      </c>
      <c r="F6" s="1" t="s">
        <v>9</v>
      </c>
      <c r="G6" s="1">
        <v>64</v>
      </c>
      <c r="H6" s="1" t="s">
        <v>22</v>
      </c>
    </row>
    <row r="7" spans="1:8" x14ac:dyDescent="0.25">
      <c r="A7" s="1">
        <v>9507288</v>
      </c>
      <c r="B7" s="1" t="s">
        <v>2</v>
      </c>
      <c r="C7" s="1" t="s">
        <v>31</v>
      </c>
      <c r="D7" s="1" t="s">
        <v>5</v>
      </c>
      <c r="E7" s="1" t="s">
        <v>7</v>
      </c>
      <c r="F7" s="1" t="s">
        <v>9</v>
      </c>
      <c r="G7" s="1">
        <v>64</v>
      </c>
      <c r="H7" s="1" t="s">
        <v>22</v>
      </c>
    </row>
    <row r="8" spans="1:8" x14ac:dyDescent="0.25">
      <c r="A8" s="1">
        <v>9507291</v>
      </c>
      <c r="B8" s="1" t="s">
        <v>2</v>
      </c>
      <c r="C8" s="1" t="s">
        <v>31</v>
      </c>
      <c r="D8" s="1" t="s">
        <v>5</v>
      </c>
      <c r="E8" s="1" t="s">
        <v>7</v>
      </c>
      <c r="F8" s="1" t="s">
        <v>9</v>
      </c>
      <c r="G8" s="1">
        <v>70</v>
      </c>
      <c r="H8" s="1" t="s">
        <v>22</v>
      </c>
    </row>
    <row r="9" spans="1:8" x14ac:dyDescent="0.25">
      <c r="A9" s="1">
        <v>9507291</v>
      </c>
      <c r="B9" s="1" t="s">
        <v>2</v>
      </c>
      <c r="C9" s="1" t="s">
        <v>31</v>
      </c>
      <c r="D9" s="1" t="s">
        <v>5</v>
      </c>
      <c r="E9" s="1" t="s">
        <v>7</v>
      </c>
      <c r="F9" s="1" t="s">
        <v>9</v>
      </c>
      <c r="G9" s="1">
        <v>72</v>
      </c>
      <c r="H9" s="1" t="s">
        <v>22</v>
      </c>
    </row>
    <row r="10" spans="1:8" x14ac:dyDescent="0.25">
      <c r="A10" s="1">
        <v>9507467</v>
      </c>
      <c r="B10" s="1" t="s">
        <v>2</v>
      </c>
      <c r="C10" s="1" t="s">
        <v>31</v>
      </c>
      <c r="D10" s="1" t="s">
        <v>5</v>
      </c>
      <c r="E10" s="1" t="s">
        <v>7</v>
      </c>
      <c r="F10" s="1" t="s">
        <v>9</v>
      </c>
      <c r="G10" s="1">
        <v>47</v>
      </c>
      <c r="H10" s="1" t="s">
        <v>22</v>
      </c>
    </row>
    <row r="11" spans="1:8" x14ac:dyDescent="0.25">
      <c r="A11" s="1">
        <v>9507467</v>
      </c>
      <c r="B11" s="1" t="s">
        <v>2</v>
      </c>
      <c r="C11" s="1" t="s">
        <v>34</v>
      </c>
      <c r="D11" s="1" t="s">
        <v>5</v>
      </c>
      <c r="E11" s="1" t="s">
        <v>7</v>
      </c>
      <c r="F11" s="1" t="s">
        <v>9</v>
      </c>
      <c r="G11" s="1">
        <v>61</v>
      </c>
      <c r="H11" s="1" t="s">
        <v>22</v>
      </c>
    </row>
    <row r="12" spans="1:8" x14ac:dyDescent="0.25">
      <c r="A12" s="1">
        <v>9507468</v>
      </c>
      <c r="B12" s="1" t="s">
        <v>2</v>
      </c>
      <c r="C12" s="1" t="s">
        <v>31</v>
      </c>
      <c r="D12" s="1" t="s">
        <v>5</v>
      </c>
      <c r="E12" s="1" t="s">
        <v>7</v>
      </c>
      <c r="F12" s="1" t="s">
        <v>9</v>
      </c>
      <c r="G12" s="1">
        <v>64</v>
      </c>
      <c r="H12" s="1" t="s">
        <v>22</v>
      </c>
    </row>
    <row r="13" spans="1:8" x14ac:dyDescent="0.25">
      <c r="A13" s="1">
        <v>9507471</v>
      </c>
      <c r="B13" s="1" t="s">
        <v>2</v>
      </c>
      <c r="C13" s="1" t="s">
        <v>31</v>
      </c>
      <c r="D13" s="1" t="s">
        <v>5</v>
      </c>
      <c r="E13" s="1" t="s">
        <v>7</v>
      </c>
      <c r="F13" s="1" t="s">
        <v>9</v>
      </c>
      <c r="G13" s="1">
        <v>64</v>
      </c>
      <c r="H13" s="1" t="s">
        <v>22</v>
      </c>
    </row>
    <row r="14" spans="1:8" x14ac:dyDescent="0.25">
      <c r="A14" s="1">
        <v>9507471</v>
      </c>
      <c r="B14" s="1" t="s">
        <v>2</v>
      </c>
      <c r="C14" s="1" t="s">
        <v>31</v>
      </c>
      <c r="D14" s="1" t="s">
        <v>5</v>
      </c>
      <c r="E14" s="1" t="s">
        <v>7</v>
      </c>
      <c r="F14" s="1" t="s">
        <v>11</v>
      </c>
      <c r="G14" s="1">
        <v>34</v>
      </c>
      <c r="H14" s="1" t="s">
        <v>22</v>
      </c>
    </row>
    <row r="15" spans="1:8" x14ac:dyDescent="0.25">
      <c r="A15" s="1">
        <v>9507472</v>
      </c>
      <c r="B15" s="1" t="s">
        <v>2</v>
      </c>
      <c r="C15" s="1" t="s">
        <v>31</v>
      </c>
      <c r="D15" s="1" t="s">
        <v>5</v>
      </c>
      <c r="E15" s="1" t="s">
        <v>7</v>
      </c>
      <c r="F15" s="1" t="s">
        <v>11</v>
      </c>
      <c r="G15" s="1">
        <v>64</v>
      </c>
      <c r="H15" s="1" t="s">
        <v>22</v>
      </c>
    </row>
    <row r="16" spans="1:8" x14ac:dyDescent="0.25">
      <c r="A16" s="1">
        <v>9507473</v>
      </c>
      <c r="B16" s="1" t="s">
        <v>2</v>
      </c>
      <c r="C16" s="1" t="s">
        <v>34</v>
      </c>
      <c r="D16" s="1" t="s">
        <v>5</v>
      </c>
      <c r="E16" s="1" t="s">
        <v>7</v>
      </c>
      <c r="F16" s="1" t="s">
        <v>9</v>
      </c>
      <c r="G16" s="1">
        <v>3</v>
      </c>
      <c r="H16" s="1" t="s">
        <v>22</v>
      </c>
    </row>
    <row r="17" spans="1:8" x14ac:dyDescent="0.25">
      <c r="A17" s="1">
        <v>9507473</v>
      </c>
      <c r="B17" s="1" t="s">
        <v>2</v>
      </c>
      <c r="C17" s="1" t="s">
        <v>31</v>
      </c>
      <c r="D17" s="1" t="s">
        <v>5</v>
      </c>
      <c r="E17" s="1" t="s">
        <v>7</v>
      </c>
      <c r="F17" s="1" t="s">
        <v>11</v>
      </c>
      <c r="G17" s="1">
        <v>54</v>
      </c>
      <c r="H17" s="1" t="s">
        <v>22</v>
      </c>
    </row>
    <row r="18" spans="1:8" x14ac:dyDescent="0.25">
      <c r="A18" s="1">
        <v>9507474</v>
      </c>
      <c r="B18" s="1" t="s">
        <v>2</v>
      </c>
      <c r="C18" s="1" t="s">
        <v>31</v>
      </c>
      <c r="D18" s="1" t="s">
        <v>5</v>
      </c>
      <c r="E18" s="1" t="s">
        <v>7</v>
      </c>
      <c r="F18" s="1" t="s">
        <v>11</v>
      </c>
      <c r="G18" s="1">
        <v>64</v>
      </c>
      <c r="H18" s="1" t="s">
        <v>22</v>
      </c>
    </row>
    <row r="19" spans="1:8" x14ac:dyDescent="0.25">
      <c r="A19" s="1">
        <v>9507475</v>
      </c>
      <c r="B19" s="1" t="s">
        <v>2</v>
      </c>
      <c r="C19" s="1" t="s">
        <v>31</v>
      </c>
      <c r="D19" s="1" t="s">
        <v>5</v>
      </c>
      <c r="E19" s="1" t="s">
        <v>7</v>
      </c>
      <c r="F19" s="1" t="s">
        <v>11</v>
      </c>
      <c r="G19" s="1">
        <v>42</v>
      </c>
      <c r="H19" s="1" t="s">
        <v>22</v>
      </c>
    </row>
    <row r="20" spans="1:8" x14ac:dyDescent="0.25">
      <c r="A20" s="1">
        <v>9507476</v>
      </c>
      <c r="B20" s="1" t="s">
        <v>2</v>
      </c>
      <c r="C20" s="1" t="s">
        <v>31</v>
      </c>
      <c r="D20" s="1" t="s">
        <v>5</v>
      </c>
      <c r="E20" s="1" t="s">
        <v>7</v>
      </c>
      <c r="F20" s="1" t="s">
        <v>11</v>
      </c>
      <c r="G20" s="1">
        <v>68</v>
      </c>
      <c r="H20" s="1" t="s">
        <v>22</v>
      </c>
    </row>
    <row r="21" spans="1:8" x14ac:dyDescent="0.25">
      <c r="A21" s="1">
        <v>9507477</v>
      </c>
      <c r="B21" s="1" t="s">
        <v>2</v>
      </c>
      <c r="C21" s="1" t="s">
        <v>31</v>
      </c>
      <c r="D21" s="1" t="s">
        <v>5</v>
      </c>
      <c r="E21" s="1" t="s">
        <v>7</v>
      </c>
      <c r="F21" s="1" t="s">
        <v>11</v>
      </c>
      <c r="G21" s="1">
        <v>64</v>
      </c>
      <c r="H21" s="1" t="s">
        <v>22</v>
      </c>
    </row>
    <row r="22" spans="1:8" x14ac:dyDescent="0.25">
      <c r="A22" s="1">
        <v>9507477</v>
      </c>
      <c r="B22" s="1" t="s">
        <v>2</v>
      </c>
      <c r="C22" s="1" t="s">
        <v>31</v>
      </c>
      <c r="D22" s="1" t="s">
        <v>5</v>
      </c>
      <c r="E22" s="1" t="s">
        <v>7</v>
      </c>
      <c r="F22" s="1" t="s">
        <v>11</v>
      </c>
      <c r="G22" s="1">
        <v>63</v>
      </c>
      <c r="H22" s="1" t="s">
        <v>22</v>
      </c>
    </row>
    <row r="23" spans="1:8" x14ac:dyDescent="0.25">
      <c r="A23" s="2"/>
      <c r="B23" s="2" t="s">
        <v>15</v>
      </c>
      <c r="C23" s="2" t="s">
        <v>30</v>
      </c>
      <c r="D23" s="2" t="s">
        <v>16</v>
      </c>
      <c r="E23" s="1" t="s">
        <v>7</v>
      </c>
      <c r="F23" s="2" t="s">
        <v>9</v>
      </c>
      <c r="G23" s="2">
        <v>1</v>
      </c>
      <c r="H23" s="1" t="s">
        <v>22</v>
      </c>
    </row>
    <row r="24" spans="1:8" x14ac:dyDescent="0.25">
      <c r="A24" s="2"/>
      <c r="B24" s="2" t="s">
        <v>17</v>
      </c>
      <c r="C24" s="2" t="s">
        <v>33</v>
      </c>
      <c r="D24" s="2" t="s">
        <v>5</v>
      </c>
      <c r="E24" s="1" t="s">
        <v>7</v>
      </c>
      <c r="F24" s="2" t="s">
        <v>9</v>
      </c>
      <c r="G24" s="2">
        <v>1</v>
      </c>
      <c r="H24" s="1" t="s">
        <v>22</v>
      </c>
    </row>
    <row r="25" spans="1:8" x14ac:dyDescent="0.25">
      <c r="A25" s="2"/>
      <c r="B25" s="2" t="s">
        <v>17</v>
      </c>
      <c r="C25" s="2" t="s">
        <v>33</v>
      </c>
      <c r="D25" s="2" t="s">
        <v>5</v>
      </c>
      <c r="E25" s="1" t="s">
        <v>7</v>
      </c>
      <c r="F25" s="2" t="s">
        <v>11</v>
      </c>
      <c r="G25" s="2">
        <v>4</v>
      </c>
      <c r="H25" s="1" t="s">
        <v>22</v>
      </c>
    </row>
    <row r="26" spans="1:8" x14ac:dyDescent="0.25">
      <c r="A26" s="1">
        <v>9507478</v>
      </c>
      <c r="B26" s="1" t="s">
        <v>2</v>
      </c>
      <c r="C26" s="1" t="s">
        <v>34</v>
      </c>
      <c r="D26" s="1" t="s">
        <v>5</v>
      </c>
      <c r="E26" s="1" t="s">
        <v>7</v>
      </c>
      <c r="F26" s="1" t="s">
        <v>11</v>
      </c>
      <c r="G26" s="1">
        <v>30</v>
      </c>
      <c r="H26" s="1" t="s">
        <v>22</v>
      </c>
    </row>
    <row r="27" spans="1:8" x14ac:dyDescent="0.25">
      <c r="A27" s="1">
        <v>9507479</v>
      </c>
      <c r="B27" s="1" t="s">
        <v>2</v>
      </c>
      <c r="C27" s="1" t="s">
        <v>31</v>
      </c>
      <c r="D27" s="1" t="s">
        <v>5</v>
      </c>
      <c r="E27" s="1" t="s">
        <v>7</v>
      </c>
      <c r="F27" s="1" t="s">
        <v>11</v>
      </c>
      <c r="G27" s="1">
        <v>50</v>
      </c>
      <c r="H27" s="1" t="s">
        <v>22</v>
      </c>
    </row>
    <row r="28" spans="1:8" x14ac:dyDescent="0.25">
      <c r="A28" s="1">
        <v>9507480</v>
      </c>
      <c r="B28" s="1" t="s">
        <v>2</v>
      </c>
      <c r="C28" s="1" t="s">
        <v>31</v>
      </c>
      <c r="D28" s="1" t="s">
        <v>5</v>
      </c>
      <c r="E28" s="1" t="s">
        <v>7</v>
      </c>
      <c r="F28" s="1" t="s">
        <v>11</v>
      </c>
      <c r="G28" s="1">
        <v>12</v>
      </c>
      <c r="H28" s="1" t="s">
        <v>22</v>
      </c>
    </row>
    <row r="29" spans="1:8" x14ac:dyDescent="0.25">
      <c r="A29" s="1">
        <v>9507481</v>
      </c>
      <c r="B29" s="1" t="s">
        <v>2</v>
      </c>
      <c r="C29" s="1" t="s">
        <v>31</v>
      </c>
      <c r="D29" s="1" t="s">
        <v>5</v>
      </c>
      <c r="E29" s="1" t="s">
        <v>7</v>
      </c>
      <c r="F29" s="1" t="s">
        <v>12</v>
      </c>
      <c r="G29" s="1">
        <v>41</v>
      </c>
      <c r="H29" s="1" t="s">
        <v>22</v>
      </c>
    </row>
    <row r="30" spans="1:8" x14ac:dyDescent="0.25">
      <c r="A30" s="1">
        <v>9507482</v>
      </c>
      <c r="B30" s="1" t="s">
        <v>2</v>
      </c>
      <c r="C30" s="1" t="s">
        <v>31</v>
      </c>
      <c r="D30" s="1" t="s">
        <v>5</v>
      </c>
      <c r="E30" s="1" t="s">
        <v>7</v>
      </c>
      <c r="F30" s="1" t="s">
        <v>12</v>
      </c>
      <c r="G30" s="1">
        <v>23</v>
      </c>
      <c r="H30" s="1" t="s">
        <v>22</v>
      </c>
    </row>
    <row r="31" spans="1:8" x14ac:dyDescent="0.25">
      <c r="A31" s="1">
        <v>9507482</v>
      </c>
      <c r="B31" s="1" t="s">
        <v>2</v>
      </c>
      <c r="C31" s="1" t="s">
        <v>34</v>
      </c>
      <c r="D31" s="1" t="s">
        <v>5</v>
      </c>
      <c r="E31" s="1" t="s">
        <v>7</v>
      </c>
      <c r="F31" s="1" t="s">
        <v>11</v>
      </c>
      <c r="G31" s="1">
        <v>20</v>
      </c>
      <c r="H31" s="1" t="s">
        <v>22</v>
      </c>
    </row>
    <row r="32" spans="1:8" x14ac:dyDescent="0.25">
      <c r="A32" s="1">
        <v>9507483</v>
      </c>
      <c r="B32" s="1" t="s">
        <v>2</v>
      </c>
      <c r="C32" s="1" t="s">
        <v>34</v>
      </c>
      <c r="D32" s="1" t="s">
        <v>5</v>
      </c>
      <c r="E32" s="1" t="s">
        <v>7</v>
      </c>
      <c r="F32" s="1" t="s">
        <v>11</v>
      </c>
      <c r="G32" s="1">
        <v>34</v>
      </c>
      <c r="H32" s="1" t="s">
        <v>22</v>
      </c>
    </row>
    <row r="33" spans="1:8" x14ac:dyDescent="0.25">
      <c r="A33" s="1">
        <v>9507483</v>
      </c>
      <c r="B33" s="1" t="s">
        <v>2</v>
      </c>
      <c r="C33" s="1" t="s">
        <v>31</v>
      </c>
      <c r="D33" s="1" t="s">
        <v>5</v>
      </c>
      <c r="E33" s="1" t="s">
        <v>7</v>
      </c>
      <c r="F33" s="1" t="s">
        <v>12</v>
      </c>
      <c r="G33" s="1">
        <v>34</v>
      </c>
      <c r="H33" s="1" t="s">
        <v>22</v>
      </c>
    </row>
    <row r="34" spans="1:8" x14ac:dyDescent="0.25">
      <c r="A34" s="1">
        <v>9507484</v>
      </c>
      <c r="B34" s="1" t="s">
        <v>2</v>
      </c>
      <c r="C34" s="1" t="s">
        <v>34</v>
      </c>
      <c r="D34" s="1" t="s">
        <v>5</v>
      </c>
      <c r="E34" s="1" t="s">
        <v>7</v>
      </c>
      <c r="F34" s="1" t="s">
        <v>11</v>
      </c>
      <c r="G34" s="1">
        <v>24</v>
      </c>
      <c r="H34" s="1" t="s">
        <v>22</v>
      </c>
    </row>
    <row r="35" spans="1:8" x14ac:dyDescent="0.25">
      <c r="A35" s="1">
        <v>9507484</v>
      </c>
      <c r="B35" s="1" t="s">
        <v>2</v>
      </c>
      <c r="C35" s="1" t="s">
        <v>31</v>
      </c>
      <c r="D35" s="1" t="s">
        <v>5</v>
      </c>
      <c r="E35" s="1" t="s">
        <v>7</v>
      </c>
      <c r="F35" s="1" t="s">
        <v>12</v>
      </c>
      <c r="G35" s="1">
        <v>64</v>
      </c>
      <c r="H35" s="1" t="s">
        <v>22</v>
      </c>
    </row>
    <row r="36" spans="1:8" x14ac:dyDescent="0.25">
      <c r="A36" s="1">
        <v>9507485</v>
      </c>
      <c r="B36" s="1" t="s">
        <v>2</v>
      </c>
      <c r="C36" s="1" t="s">
        <v>34</v>
      </c>
      <c r="D36" s="1" t="s">
        <v>5</v>
      </c>
      <c r="E36" s="1" t="s">
        <v>7</v>
      </c>
      <c r="F36" s="1" t="s">
        <v>11</v>
      </c>
      <c r="G36" s="1">
        <v>40</v>
      </c>
      <c r="H36" s="1" t="s">
        <v>22</v>
      </c>
    </row>
    <row r="37" spans="1:8" x14ac:dyDescent="0.25">
      <c r="A37" s="1">
        <v>9507485</v>
      </c>
      <c r="B37" s="1" t="s">
        <v>2</v>
      </c>
      <c r="C37" s="1" t="s">
        <v>31</v>
      </c>
      <c r="D37" s="1" t="s">
        <v>5</v>
      </c>
      <c r="E37" s="1" t="s">
        <v>7</v>
      </c>
      <c r="F37" s="1" t="s">
        <v>12</v>
      </c>
      <c r="G37" s="1">
        <v>60</v>
      </c>
      <c r="H37" s="1" t="s">
        <v>22</v>
      </c>
    </row>
    <row r="38" spans="1:8" x14ac:dyDescent="0.25">
      <c r="A38" s="1">
        <v>9507486</v>
      </c>
      <c r="B38" s="1" t="s">
        <v>2</v>
      </c>
      <c r="C38" s="1" t="s">
        <v>31</v>
      </c>
      <c r="D38" s="1" t="s">
        <v>5</v>
      </c>
      <c r="E38" s="1" t="s">
        <v>7</v>
      </c>
      <c r="F38" s="1" t="s">
        <v>12</v>
      </c>
      <c r="G38" s="1">
        <v>2</v>
      </c>
      <c r="H38" s="1" t="s">
        <v>22</v>
      </c>
    </row>
    <row r="39" spans="1:8" x14ac:dyDescent="0.25">
      <c r="A39" s="1">
        <v>9507486</v>
      </c>
      <c r="B39" s="1" t="s">
        <v>2</v>
      </c>
      <c r="C39" s="1" t="s">
        <v>31</v>
      </c>
      <c r="D39" s="1" t="s">
        <v>5</v>
      </c>
      <c r="E39" s="1" t="s">
        <v>7</v>
      </c>
      <c r="F39" s="1" t="s">
        <v>12</v>
      </c>
      <c r="G39" s="1">
        <v>64</v>
      </c>
      <c r="H39" s="1" t="s">
        <v>22</v>
      </c>
    </row>
    <row r="40" spans="1:8" x14ac:dyDescent="0.25">
      <c r="A40" s="1">
        <v>9507487</v>
      </c>
      <c r="B40" s="1" t="s">
        <v>2</v>
      </c>
      <c r="C40" s="1" t="s">
        <v>31</v>
      </c>
      <c r="D40" s="1" t="s">
        <v>5</v>
      </c>
      <c r="E40" s="1" t="s">
        <v>7</v>
      </c>
      <c r="F40" s="1" t="s">
        <v>13</v>
      </c>
      <c r="G40" s="1">
        <v>49</v>
      </c>
      <c r="H40" s="1" t="s">
        <v>22</v>
      </c>
    </row>
    <row r="41" spans="1:8" x14ac:dyDescent="0.25">
      <c r="A41" s="1">
        <v>9507487</v>
      </c>
      <c r="B41" s="1" t="s">
        <v>2</v>
      </c>
      <c r="C41" s="1" t="s">
        <v>31</v>
      </c>
      <c r="D41" s="1" t="s">
        <v>5</v>
      </c>
      <c r="E41" s="1" t="s">
        <v>7</v>
      </c>
      <c r="F41" s="1" t="s">
        <v>13</v>
      </c>
      <c r="G41" s="1">
        <v>64</v>
      </c>
      <c r="H41" s="1" t="s">
        <v>22</v>
      </c>
    </row>
    <row r="42" spans="1:8" x14ac:dyDescent="0.25">
      <c r="A42" s="1">
        <v>9507488</v>
      </c>
      <c r="B42" s="1" t="s">
        <v>2</v>
      </c>
      <c r="C42" s="1" t="s">
        <v>31</v>
      </c>
      <c r="D42" s="1" t="s">
        <v>5</v>
      </c>
      <c r="E42" s="1" t="s">
        <v>7</v>
      </c>
      <c r="F42" s="1" t="s">
        <v>13</v>
      </c>
      <c r="G42" s="1">
        <v>48</v>
      </c>
      <c r="H42" s="1" t="s">
        <v>22</v>
      </c>
    </row>
    <row r="43" spans="1:8" x14ac:dyDescent="0.25">
      <c r="A43" s="1">
        <v>9507489</v>
      </c>
      <c r="B43" s="1" t="s">
        <v>2</v>
      </c>
      <c r="C43" s="1" t="s">
        <v>31</v>
      </c>
      <c r="D43" s="1" t="s">
        <v>5</v>
      </c>
      <c r="E43" s="1" t="s">
        <v>7</v>
      </c>
      <c r="F43" s="1" t="s">
        <v>13</v>
      </c>
      <c r="G43" s="1">
        <v>32</v>
      </c>
      <c r="H43" s="1" t="s">
        <v>22</v>
      </c>
    </row>
    <row r="44" spans="1:8" x14ac:dyDescent="0.25">
      <c r="A44" s="1">
        <v>9507495</v>
      </c>
      <c r="B44" s="1" t="s">
        <v>2</v>
      </c>
      <c r="C44" s="1" t="s">
        <v>31</v>
      </c>
      <c r="D44" s="1" t="s">
        <v>5</v>
      </c>
      <c r="E44" s="1" t="s">
        <v>7</v>
      </c>
      <c r="F44" s="1" t="s">
        <v>13</v>
      </c>
      <c r="G44" s="1">
        <v>32</v>
      </c>
      <c r="H44" s="1" t="s">
        <v>22</v>
      </c>
    </row>
    <row r="45" spans="1:8" x14ac:dyDescent="0.25">
      <c r="A45" s="1">
        <v>9507496</v>
      </c>
      <c r="B45" s="1" t="s">
        <v>2</v>
      </c>
      <c r="C45" s="1" t="s">
        <v>31</v>
      </c>
      <c r="D45" s="1" t="s">
        <v>5</v>
      </c>
      <c r="E45" s="1" t="s">
        <v>7</v>
      </c>
      <c r="F45" s="1" t="s">
        <v>13</v>
      </c>
      <c r="G45" s="1">
        <v>10</v>
      </c>
      <c r="H45" s="1" t="s">
        <v>22</v>
      </c>
    </row>
    <row r="46" spans="1:8" x14ac:dyDescent="0.25">
      <c r="A46" s="1">
        <v>9507497</v>
      </c>
      <c r="B46" s="1" t="s">
        <v>2</v>
      </c>
      <c r="C46" s="1" t="s">
        <v>31</v>
      </c>
      <c r="D46" s="1" t="s">
        <v>5</v>
      </c>
      <c r="E46" s="1" t="s">
        <v>7</v>
      </c>
      <c r="F46" s="1" t="s">
        <v>14</v>
      </c>
      <c r="G46" s="1">
        <v>4</v>
      </c>
      <c r="H46" s="1" t="s">
        <v>22</v>
      </c>
    </row>
    <row r="47" spans="1:8" x14ac:dyDescent="0.25">
      <c r="A47" s="1">
        <v>9507497</v>
      </c>
      <c r="B47" s="1" t="s">
        <v>2</v>
      </c>
      <c r="C47" s="1" t="s">
        <v>34</v>
      </c>
      <c r="D47" s="1" t="s">
        <v>5</v>
      </c>
      <c r="E47" s="1" t="s">
        <v>7</v>
      </c>
      <c r="F47" s="1" t="s">
        <v>12</v>
      </c>
      <c r="G47" s="1">
        <v>7</v>
      </c>
      <c r="H47" s="1" t="s">
        <v>22</v>
      </c>
    </row>
    <row r="48" spans="1:8" x14ac:dyDescent="0.25">
      <c r="A48" s="1">
        <v>9507498</v>
      </c>
      <c r="B48" s="1" t="s">
        <v>2</v>
      </c>
      <c r="C48" s="1" t="s">
        <v>34</v>
      </c>
      <c r="D48" s="1" t="s">
        <v>5</v>
      </c>
      <c r="E48" s="1" t="s">
        <v>7</v>
      </c>
      <c r="F48" s="1" t="s">
        <v>12</v>
      </c>
      <c r="G48" s="1">
        <v>62</v>
      </c>
      <c r="H48" s="1" t="s">
        <v>22</v>
      </c>
    </row>
    <row r="49" spans="1:8" x14ac:dyDescent="0.25">
      <c r="A49" s="1">
        <v>9507498</v>
      </c>
      <c r="B49" s="1" t="s">
        <v>2</v>
      </c>
      <c r="C49" s="1" t="s">
        <v>31</v>
      </c>
      <c r="D49" s="1" t="s">
        <v>5</v>
      </c>
      <c r="E49" s="1" t="s">
        <v>7</v>
      </c>
      <c r="F49" s="1" t="s">
        <v>14</v>
      </c>
      <c r="G49" s="1">
        <v>19</v>
      </c>
      <c r="H49" s="1" t="s">
        <v>22</v>
      </c>
    </row>
    <row r="50" spans="1:8" x14ac:dyDescent="0.25">
      <c r="A50" s="1">
        <v>9507500</v>
      </c>
      <c r="B50" s="1" t="s">
        <v>2</v>
      </c>
      <c r="C50" s="1" t="s">
        <v>34</v>
      </c>
      <c r="D50" s="1" t="s">
        <v>5</v>
      </c>
      <c r="E50" s="1" t="s">
        <v>7</v>
      </c>
      <c r="F50" s="1" t="s">
        <v>12</v>
      </c>
      <c r="G50" s="1">
        <v>2</v>
      </c>
      <c r="H50" s="1" t="s">
        <v>22</v>
      </c>
    </row>
    <row r="51" spans="1:8" x14ac:dyDescent="0.25">
      <c r="A51" s="1">
        <v>9507500</v>
      </c>
      <c r="B51" s="1" t="s">
        <v>2</v>
      </c>
      <c r="C51" s="1" t="s">
        <v>34</v>
      </c>
      <c r="D51" s="1" t="s">
        <v>5</v>
      </c>
      <c r="E51" s="1" t="s">
        <v>7</v>
      </c>
      <c r="F51" s="1" t="s">
        <v>13</v>
      </c>
      <c r="G51" s="1">
        <v>16</v>
      </c>
      <c r="H51" s="1" t="s">
        <v>22</v>
      </c>
    </row>
    <row r="52" spans="1:8" x14ac:dyDescent="0.25">
      <c r="A52" s="1">
        <v>9507500</v>
      </c>
      <c r="B52" s="1" t="s">
        <v>2</v>
      </c>
      <c r="C52" s="1" t="s">
        <v>34</v>
      </c>
      <c r="D52" s="1" t="s">
        <v>5</v>
      </c>
      <c r="E52" s="1" t="s">
        <v>7</v>
      </c>
      <c r="F52" s="1" t="s">
        <v>13</v>
      </c>
      <c r="G52" s="1">
        <v>64</v>
      </c>
      <c r="H52" s="1" t="s">
        <v>22</v>
      </c>
    </row>
    <row r="53" spans="1:8" x14ac:dyDescent="0.25">
      <c r="A53" s="1">
        <v>9507500</v>
      </c>
      <c r="B53" s="1" t="s">
        <v>2</v>
      </c>
      <c r="C53" s="1" t="s">
        <v>34</v>
      </c>
      <c r="D53" s="1" t="s">
        <v>5</v>
      </c>
      <c r="E53" s="1" t="s">
        <v>7</v>
      </c>
      <c r="F53" s="1" t="s">
        <v>13</v>
      </c>
      <c r="G53" s="1">
        <v>3</v>
      </c>
      <c r="H53" s="1" t="s">
        <v>22</v>
      </c>
    </row>
    <row r="54" spans="1:8" x14ac:dyDescent="0.25">
      <c r="A54" s="3"/>
      <c r="B54" s="3"/>
      <c r="C54" s="3"/>
      <c r="D54" s="3"/>
      <c r="E54" s="3"/>
      <c r="F54" s="3"/>
      <c r="G54" s="3"/>
      <c r="H54" s="1" t="s">
        <v>22</v>
      </c>
    </row>
    <row r="55" spans="1:8" x14ac:dyDescent="0.25">
      <c r="A55" s="1">
        <v>9513521</v>
      </c>
      <c r="B55" s="1" t="s">
        <v>2</v>
      </c>
      <c r="C55" s="1" t="s">
        <v>32</v>
      </c>
      <c r="D55" s="1" t="s">
        <v>5</v>
      </c>
      <c r="E55" s="1" t="s">
        <v>7</v>
      </c>
      <c r="F55" s="1" t="s">
        <v>9</v>
      </c>
      <c r="G55" s="1">
        <v>27</v>
      </c>
      <c r="H55" s="1" t="s">
        <v>22</v>
      </c>
    </row>
    <row r="56" spans="1:8" x14ac:dyDescent="0.25">
      <c r="B56" s="1" t="s">
        <v>2</v>
      </c>
      <c r="C56" s="1" t="s">
        <v>32</v>
      </c>
      <c r="D56" s="1" t="s">
        <v>5</v>
      </c>
      <c r="E56" s="1" t="s">
        <v>7</v>
      </c>
      <c r="F56" s="1" t="s">
        <v>9</v>
      </c>
      <c r="G56" s="1">
        <v>50</v>
      </c>
      <c r="H56" s="1" t="s">
        <v>22</v>
      </c>
    </row>
    <row r="57" spans="1:8" x14ac:dyDescent="0.25">
      <c r="A57" s="1">
        <v>9513522</v>
      </c>
      <c r="B57" s="1" t="s">
        <v>2</v>
      </c>
      <c r="C57" s="1" t="s">
        <v>32</v>
      </c>
      <c r="D57" s="1" t="s">
        <v>5</v>
      </c>
      <c r="E57" s="1" t="s">
        <v>7</v>
      </c>
      <c r="F57" s="1" t="s">
        <v>9</v>
      </c>
      <c r="G57" s="1">
        <v>72</v>
      </c>
      <c r="H57" s="1" t="s">
        <v>22</v>
      </c>
    </row>
    <row r="58" spans="1:8" x14ac:dyDescent="0.25">
      <c r="A58" s="1">
        <v>9513523</v>
      </c>
      <c r="B58" s="1" t="s">
        <v>2</v>
      </c>
      <c r="C58" s="1" t="s">
        <v>32</v>
      </c>
      <c r="D58" s="1" t="s">
        <v>5</v>
      </c>
      <c r="E58" s="1" t="s">
        <v>7</v>
      </c>
      <c r="F58" s="1" t="s">
        <v>9</v>
      </c>
      <c r="G58" s="1">
        <v>72</v>
      </c>
      <c r="H58" s="1" t="s">
        <v>22</v>
      </c>
    </row>
    <row r="59" spans="1:8" x14ac:dyDescent="0.25">
      <c r="B59" s="1" t="s">
        <v>2</v>
      </c>
      <c r="C59" s="1" t="s">
        <v>32</v>
      </c>
      <c r="D59" s="1" t="s">
        <v>5</v>
      </c>
      <c r="E59" s="1" t="s">
        <v>7</v>
      </c>
      <c r="F59" s="1" t="s">
        <v>9</v>
      </c>
      <c r="G59" s="1">
        <v>72</v>
      </c>
      <c r="H59" s="1" t="s">
        <v>22</v>
      </c>
    </row>
    <row r="60" spans="1:8" x14ac:dyDescent="0.25">
      <c r="A60" s="1">
        <v>9513524</v>
      </c>
      <c r="B60" s="1" t="s">
        <v>2</v>
      </c>
      <c r="C60" s="1" t="s">
        <v>32</v>
      </c>
      <c r="D60" s="1" t="s">
        <v>5</v>
      </c>
      <c r="E60" s="1" t="s">
        <v>7</v>
      </c>
      <c r="F60" s="1" t="s">
        <v>9</v>
      </c>
      <c r="G60" s="1">
        <v>42</v>
      </c>
      <c r="H60" s="1" t="s">
        <v>22</v>
      </c>
    </row>
    <row r="61" spans="1:8" x14ac:dyDescent="0.25">
      <c r="A61" s="1">
        <v>9513525</v>
      </c>
      <c r="B61" s="1" t="s">
        <v>2</v>
      </c>
      <c r="C61" s="1" t="s">
        <v>32</v>
      </c>
      <c r="D61" s="1" t="s">
        <v>5</v>
      </c>
      <c r="E61" s="1" t="s">
        <v>7</v>
      </c>
      <c r="F61" s="1" t="s">
        <v>9</v>
      </c>
      <c r="G61" s="1">
        <v>34</v>
      </c>
      <c r="H61" s="1" t="s">
        <v>22</v>
      </c>
    </row>
    <row r="62" spans="1:8" x14ac:dyDescent="0.25">
      <c r="A62" s="1">
        <v>9513526</v>
      </c>
      <c r="B62" s="1" t="s">
        <v>2</v>
      </c>
      <c r="C62" s="1" t="s">
        <v>32</v>
      </c>
      <c r="D62" s="1" t="s">
        <v>5</v>
      </c>
      <c r="E62" s="1" t="s">
        <v>7</v>
      </c>
      <c r="F62" s="1" t="s">
        <v>9</v>
      </c>
      <c r="G62" s="1">
        <v>44</v>
      </c>
      <c r="H62" s="1" t="s">
        <v>22</v>
      </c>
    </row>
    <row r="63" spans="1:8" x14ac:dyDescent="0.25">
      <c r="A63" s="1">
        <v>9513527</v>
      </c>
      <c r="B63" s="1" t="s">
        <v>2</v>
      </c>
      <c r="C63" s="1" t="s">
        <v>32</v>
      </c>
      <c r="D63" s="1" t="s">
        <v>5</v>
      </c>
      <c r="E63" s="1" t="s">
        <v>7</v>
      </c>
      <c r="F63" s="1" t="s">
        <v>11</v>
      </c>
      <c r="G63" s="1">
        <v>72</v>
      </c>
      <c r="H63" s="1" t="s">
        <v>22</v>
      </c>
    </row>
    <row r="64" spans="1:8" x14ac:dyDescent="0.25">
      <c r="B64" s="1" t="s">
        <v>2</v>
      </c>
      <c r="C64" s="1" t="s">
        <v>32</v>
      </c>
      <c r="D64" s="1" t="s">
        <v>5</v>
      </c>
      <c r="E64" s="1" t="s">
        <v>7</v>
      </c>
      <c r="F64" s="1" t="s">
        <v>11</v>
      </c>
      <c r="G64" s="1">
        <v>22</v>
      </c>
      <c r="H64" s="1" t="s">
        <v>22</v>
      </c>
    </row>
    <row r="65" spans="1:8" x14ac:dyDescent="0.25">
      <c r="A65" s="1">
        <v>9515567</v>
      </c>
      <c r="B65" s="1" t="s">
        <v>2</v>
      </c>
      <c r="C65" s="1" t="s">
        <v>32</v>
      </c>
      <c r="D65" s="1" t="s">
        <v>5</v>
      </c>
      <c r="E65" s="1" t="s">
        <v>7</v>
      </c>
      <c r="F65" s="1" t="s">
        <v>11</v>
      </c>
      <c r="G65" s="1">
        <v>30</v>
      </c>
      <c r="H65" s="1" t="s">
        <v>22</v>
      </c>
    </row>
    <row r="66" spans="1:8" x14ac:dyDescent="0.25">
      <c r="B66" s="1" t="s">
        <v>15</v>
      </c>
      <c r="C66" s="2" t="s">
        <v>33</v>
      </c>
      <c r="D66" s="1" t="s">
        <v>16</v>
      </c>
      <c r="E66" s="1" t="s">
        <v>7</v>
      </c>
      <c r="F66" s="1" t="s">
        <v>9</v>
      </c>
      <c r="G66" s="1">
        <v>49</v>
      </c>
      <c r="H66" s="1" t="s">
        <v>22</v>
      </c>
    </row>
    <row r="67" spans="1:8" x14ac:dyDescent="0.25">
      <c r="B67" s="1" t="s">
        <v>15</v>
      </c>
      <c r="C67" s="2" t="s">
        <v>33</v>
      </c>
      <c r="D67" s="1" t="s">
        <v>16</v>
      </c>
      <c r="E67" s="1" t="s">
        <v>7</v>
      </c>
      <c r="F67" s="1" t="s">
        <v>9</v>
      </c>
      <c r="G67" s="1">
        <v>39</v>
      </c>
      <c r="H67" s="1" t="s">
        <v>22</v>
      </c>
    </row>
    <row r="68" spans="1:8" x14ac:dyDescent="0.25">
      <c r="A68" s="1">
        <v>9515572</v>
      </c>
      <c r="B68" s="1" t="s">
        <v>15</v>
      </c>
      <c r="C68" s="2" t="s">
        <v>33</v>
      </c>
      <c r="D68" s="1" t="s">
        <v>16</v>
      </c>
      <c r="E68" s="1" t="s">
        <v>7</v>
      </c>
      <c r="F68" s="1" t="s">
        <v>9</v>
      </c>
      <c r="G68" s="1">
        <v>44</v>
      </c>
      <c r="H68" s="1" t="s">
        <v>22</v>
      </c>
    </row>
    <row r="69" spans="1:8" x14ac:dyDescent="0.25">
      <c r="B69" s="1" t="s">
        <v>15</v>
      </c>
      <c r="C69" s="2" t="s">
        <v>33</v>
      </c>
      <c r="D69" s="1" t="s">
        <v>16</v>
      </c>
      <c r="E69" s="1" t="s">
        <v>7</v>
      </c>
      <c r="F69" s="1" t="s">
        <v>9</v>
      </c>
      <c r="G69" s="1">
        <v>50</v>
      </c>
      <c r="H69" s="1" t="s">
        <v>22</v>
      </c>
    </row>
    <row r="70" spans="1:8" x14ac:dyDescent="0.25">
      <c r="A70" s="1">
        <v>9515573</v>
      </c>
      <c r="B70" s="1" t="s">
        <v>15</v>
      </c>
      <c r="C70" s="2" t="s">
        <v>33</v>
      </c>
      <c r="D70" s="1" t="s">
        <v>16</v>
      </c>
      <c r="E70" s="1" t="s">
        <v>7</v>
      </c>
      <c r="F70" s="1" t="s">
        <v>11</v>
      </c>
      <c r="G70" s="1">
        <v>64</v>
      </c>
      <c r="H70" s="1" t="s">
        <v>22</v>
      </c>
    </row>
    <row r="71" spans="1:8" x14ac:dyDescent="0.25">
      <c r="B71" s="1" t="s">
        <v>15</v>
      </c>
      <c r="C71" s="2" t="s">
        <v>33</v>
      </c>
      <c r="D71" s="1" t="s">
        <v>16</v>
      </c>
      <c r="E71" s="1" t="s">
        <v>7</v>
      </c>
      <c r="F71" s="1" t="s">
        <v>11</v>
      </c>
      <c r="G71" s="1">
        <v>41</v>
      </c>
      <c r="H71" s="1" t="s">
        <v>22</v>
      </c>
    </row>
    <row r="72" spans="1:8" x14ac:dyDescent="0.25">
      <c r="A72" s="1">
        <v>9515574</v>
      </c>
      <c r="B72" s="1" t="s">
        <v>15</v>
      </c>
      <c r="C72" s="2" t="s">
        <v>33</v>
      </c>
      <c r="D72" s="1" t="s">
        <v>16</v>
      </c>
      <c r="E72" s="1" t="s">
        <v>7</v>
      </c>
      <c r="F72" s="1" t="s">
        <v>11</v>
      </c>
      <c r="G72" s="1">
        <v>22</v>
      </c>
      <c r="H72" s="1" t="s">
        <v>22</v>
      </c>
    </row>
    <row r="73" spans="1:8" x14ac:dyDescent="0.25">
      <c r="B73" s="1" t="s">
        <v>2</v>
      </c>
      <c r="C73" s="1" t="s">
        <v>32</v>
      </c>
      <c r="D73" s="1" t="s">
        <v>5</v>
      </c>
      <c r="E73" s="1" t="s">
        <v>7</v>
      </c>
      <c r="F73" s="1" t="s">
        <v>11</v>
      </c>
      <c r="G73" s="1">
        <v>1</v>
      </c>
      <c r="H73" s="1" t="s">
        <v>22</v>
      </c>
    </row>
    <row r="74" spans="1:8" x14ac:dyDescent="0.25">
      <c r="A74" s="1">
        <v>9515575</v>
      </c>
      <c r="B74" s="1" t="s">
        <v>15</v>
      </c>
      <c r="C74" s="2" t="s">
        <v>33</v>
      </c>
      <c r="D74" s="1" t="s">
        <v>16</v>
      </c>
      <c r="E74" s="1" t="s">
        <v>7</v>
      </c>
      <c r="F74" s="1" t="s">
        <v>13</v>
      </c>
      <c r="G74" s="1">
        <v>3</v>
      </c>
      <c r="H74" s="1" t="s">
        <v>22</v>
      </c>
    </row>
    <row r="75" spans="1:8" x14ac:dyDescent="0.25">
      <c r="B75" s="1" t="s">
        <v>15</v>
      </c>
      <c r="C75" s="2" t="s">
        <v>33</v>
      </c>
      <c r="D75" s="1" t="s">
        <v>16</v>
      </c>
      <c r="E75" s="1" t="s">
        <v>7</v>
      </c>
      <c r="F75" s="1" t="s">
        <v>13</v>
      </c>
      <c r="G75" s="1">
        <v>27</v>
      </c>
      <c r="H75" s="1" t="s">
        <v>22</v>
      </c>
    </row>
    <row r="76" spans="1:8" x14ac:dyDescent="0.25">
      <c r="A76" s="1">
        <v>9515576</v>
      </c>
      <c r="B76" s="1" t="s">
        <v>15</v>
      </c>
      <c r="C76" s="2" t="s">
        <v>33</v>
      </c>
      <c r="D76" s="1" t="s">
        <v>16</v>
      </c>
      <c r="E76" s="1" t="s">
        <v>7</v>
      </c>
      <c r="F76" s="1" t="s">
        <v>13</v>
      </c>
      <c r="G76" s="1">
        <v>33</v>
      </c>
      <c r="H76" s="1" t="s">
        <v>22</v>
      </c>
    </row>
    <row r="77" spans="1:8" x14ac:dyDescent="0.25">
      <c r="B77" s="1" t="s">
        <v>15</v>
      </c>
      <c r="C77" s="2" t="s">
        <v>33</v>
      </c>
      <c r="D77" s="1" t="s">
        <v>16</v>
      </c>
      <c r="E77" s="1" t="s">
        <v>7</v>
      </c>
      <c r="F77" s="1" t="s">
        <v>13</v>
      </c>
      <c r="G77" s="1">
        <v>31</v>
      </c>
      <c r="H77" s="1" t="s">
        <v>22</v>
      </c>
    </row>
    <row r="78" spans="1:8" x14ac:dyDescent="0.25">
      <c r="A78" s="1">
        <v>9515577</v>
      </c>
      <c r="B78" s="1" t="s">
        <v>2</v>
      </c>
      <c r="C78" s="1" t="s">
        <v>32</v>
      </c>
      <c r="D78" s="1" t="s">
        <v>5</v>
      </c>
      <c r="E78" s="1" t="s">
        <v>7</v>
      </c>
      <c r="F78" s="1" t="s">
        <v>11</v>
      </c>
      <c r="G78" s="1">
        <v>12</v>
      </c>
      <c r="H78" s="1" t="s">
        <v>22</v>
      </c>
    </row>
    <row r="79" spans="1:8" x14ac:dyDescent="0.25">
      <c r="B79" s="1" t="s">
        <v>2</v>
      </c>
      <c r="C79" s="1" t="s">
        <v>32</v>
      </c>
      <c r="D79" s="1" t="s">
        <v>5</v>
      </c>
      <c r="E79" s="1" t="s">
        <v>7</v>
      </c>
      <c r="F79" s="1" t="s">
        <v>11</v>
      </c>
      <c r="G79" s="1">
        <v>31</v>
      </c>
      <c r="H79" s="1" t="s">
        <v>22</v>
      </c>
    </row>
    <row r="80" spans="1:8" x14ac:dyDescent="0.25">
      <c r="A80" s="1">
        <v>9515578</v>
      </c>
      <c r="B80" s="1" t="s">
        <v>2</v>
      </c>
      <c r="C80" s="1" t="s">
        <v>32</v>
      </c>
      <c r="D80" s="1" t="s">
        <v>5</v>
      </c>
      <c r="E80" s="1" t="s">
        <v>7</v>
      </c>
      <c r="F80" s="1" t="s">
        <v>11</v>
      </c>
      <c r="G80" s="1">
        <v>33</v>
      </c>
      <c r="H80" s="1" t="s">
        <v>22</v>
      </c>
    </row>
    <row r="81" spans="1:8" x14ac:dyDescent="0.25">
      <c r="B81" s="1" t="s">
        <v>2</v>
      </c>
      <c r="C81" s="1" t="s">
        <v>32</v>
      </c>
      <c r="D81" s="1" t="s">
        <v>5</v>
      </c>
      <c r="E81" s="1" t="s">
        <v>7</v>
      </c>
      <c r="F81" s="1" t="s">
        <v>11</v>
      </c>
      <c r="G81" s="1">
        <v>52</v>
      </c>
      <c r="H81" s="1" t="s">
        <v>22</v>
      </c>
    </row>
    <row r="82" spans="1:8" x14ac:dyDescent="0.25">
      <c r="B82" s="1" t="s">
        <v>2</v>
      </c>
      <c r="C82" s="1" t="s">
        <v>32</v>
      </c>
      <c r="D82" s="1" t="s">
        <v>5</v>
      </c>
      <c r="E82" s="1" t="s">
        <v>7</v>
      </c>
      <c r="F82" s="1" t="s">
        <v>11</v>
      </c>
      <c r="G82" s="1">
        <v>28</v>
      </c>
      <c r="H82" s="1" t="s">
        <v>22</v>
      </c>
    </row>
    <row r="83" spans="1:8" x14ac:dyDescent="0.25">
      <c r="A83" s="1">
        <v>9515579</v>
      </c>
      <c r="B83" s="1" t="s">
        <v>2</v>
      </c>
      <c r="C83" s="1" t="s">
        <v>32</v>
      </c>
      <c r="D83" s="1" t="s">
        <v>5</v>
      </c>
      <c r="E83" s="1" t="s">
        <v>7</v>
      </c>
      <c r="F83" s="1" t="s">
        <v>11</v>
      </c>
      <c r="G83" s="1">
        <v>72</v>
      </c>
      <c r="H83" s="1" t="s">
        <v>22</v>
      </c>
    </row>
    <row r="84" spans="1:8" x14ac:dyDescent="0.25">
      <c r="B84" s="1" t="s">
        <v>2</v>
      </c>
      <c r="C84" s="1" t="s">
        <v>32</v>
      </c>
      <c r="D84" s="1" t="s">
        <v>5</v>
      </c>
      <c r="E84" s="1" t="s">
        <v>7</v>
      </c>
      <c r="F84" s="1" t="s">
        <v>11</v>
      </c>
      <c r="G84" s="1">
        <v>28</v>
      </c>
      <c r="H84" s="1" t="s">
        <v>22</v>
      </c>
    </row>
    <row r="85" spans="1:8" x14ac:dyDescent="0.25">
      <c r="B85" s="1" t="s">
        <v>2</v>
      </c>
      <c r="C85" s="1" t="s">
        <v>32</v>
      </c>
      <c r="D85" s="1" t="s">
        <v>5</v>
      </c>
      <c r="E85" s="1" t="s">
        <v>7</v>
      </c>
      <c r="F85" s="1" t="s">
        <v>12</v>
      </c>
      <c r="G85" s="1">
        <v>45</v>
      </c>
      <c r="H85" s="1" t="s">
        <v>22</v>
      </c>
    </row>
    <row r="86" spans="1:8" x14ac:dyDescent="0.25">
      <c r="A86" s="1">
        <v>9515580</v>
      </c>
      <c r="B86" s="1" t="s">
        <v>2</v>
      </c>
      <c r="C86" s="1" t="s">
        <v>32</v>
      </c>
      <c r="D86" s="1" t="s">
        <v>5</v>
      </c>
      <c r="E86" s="1" t="s">
        <v>7</v>
      </c>
      <c r="F86" s="1" t="s">
        <v>12</v>
      </c>
      <c r="G86" s="1">
        <v>39</v>
      </c>
      <c r="H86" s="1" t="s">
        <v>22</v>
      </c>
    </row>
    <row r="87" spans="1:8" x14ac:dyDescent="0.25">
      <c r="B87" s="1" t="s">
        <v>2</v>
      </c>
      <c r="C87" s="1" t="s">
        <v>32</v>
      </c>
      <c r="D87" s="1" t="s">
        <v>5</v>
      </c>
      <c r="E87" s="1" t="s">
        <v>7</v>
      </c>
      <c r="F87" s="1" t="s">
        <v>12</v>
      </c>
      <c r="G87" s="1">
        <v>14</v>
      </c>
      <c r="H87" s="1" t="s">
        <v>22</v>
      </c>
    </row>
    <row r="88" spans="1:8" x14ac:dyDescent="0.25">
      <c r="A88" s="1">
        <v>9515581</v>
      </c>
      <c r="B88" s="1" t="s">
        <v>2</v>
      </c>
      <c r="C88" s="1" t="s">
        <v>32</v>
      </c>
      <c r="D88" s="1" t="s">
        <v>5</v>
      </c>
      <c r="E88" s="1" t="s">
        <v>7</v>
      </c>
      <c r="F88" s="1" t="s">
        <v>12</v>
      </c>
      <c r="G88" s="1">
        <v>22</v>
      </c>
      <c r="H88" s="1" t="s">
        <v>22</v>
      </c>
    </row>
    <row r="89" spans="1:8" x14ac:dyDescent="0.25">
      <c r="B89" s="1" t="s">
        <v>2</v>
      </c>
      <c r="C89" s="1" t="s">
        <v>32</v>
      </c>
      <c r="D89" s="1" t="s">
        <v>5</v>
      </c>
      <c r="E89" s="1" t="s">
        <v>7</v>
      </c>
      <c r="F89" s="1" t="s">
        <v>12</v>
      </c>
      <c r="G89" s="1">
        <v>41</v>
      </c>
      <c r="H89" s="1" t="s">
        <v>22</v>
      </c>
    </row>
    <row r="90" spans="1:8" x14ac:dyDescent="0.25">
      <c r="A90" s="1">
        <v>9515582</v>
      </c>
      <c r="B90" s="1" t="s">
        <v>2</v>
      </c>
      <c r="C90" s="1" t="s">
        <v>32</v>
      </c>
      <c r="D90" s="1" t="s">
        <v>5</v>
      </c>
      <c r="E90" s="1" t="s">
        <v>7</v>
      </c>
      <c r="F90" s="1" t="s">
        <v>13</v>
      </c>
      <c r="G90" s="1">
        <v>23</v>
      </c>
      <c r="H90" s="1" t="s">
        <v>22</v>
      </c>
    </row>
    <row r="91" spans="1:8" x14ac:dyDescent="0.25">
      <c r="B91" s="1" t="s">
        <v>2</v>
      </c>
      <c r="C91" s="1" t="s">
        <v>32</v>
      </c>
      <c r="D91" s="1" t="s">
        <v>5</v>
      </c>
      <c r="E91" s="1" t="s">
        <v>7</v>
      </c>
      <c r="F91" s="1" t="s">
        <v>13</v>
      </c>
      <c r="G91" s="1">
        <v>33</v>
      </c>
      <c r="H91" s="1" t="s">
        <v>22</v>
      </c>
    </row>
    <row r="92" spans="1:8" x14ac:dyDescent="0.25">
      <c r="A92" s="1">
        <v>9515583</v>
      </c>
      <c r="B92" s="1" t="s">
        <v>2</v>
      </c>
      <c r="C92" s="1" t="s">
        <v>32</v>
      </c>
      <c r="D92" s="1" t="s">
        <v>5</v>
      </c>
      <c r="E92" s="1" t="s">
        <v>7</v>
      </c>
      <c r="F92" s="1" t="s">
        <v>13</v>
      </c>
      <c r="G92" s="1">
        <v>19</v>
      </c>
      <c r="H92" s="1" t="s">
        <v>22</v>
      </c>
    </row>
    <row r="93" spans="1:8" x14ac:dyDescent="0.25">
      <c r="B93" s="1" t="s">
        <v>2</v>
      </c>
      <c r="C93" s="1" t="s">
        <v>32</v>
      </c>
      <c r="D93" s="1" t="s">
        <v>5</v>
      </c>
      <c r="E93" s="1" t="s">
        <v>7</v>
      </c>
      <c r="F93" s="1" t="s">
        <v>13</v>
      </c>
      <c r="G93" s="1">
        <v>39</v>
      </c>
      <c r="H93" s="1" t="s">
        <v>22</v>
      </c>
    </row>
    <row r="94" spans="1:8" x14ac:dyDescent="0.25">
      <c r="A94" s="1">
        <v>9515584</v>
      </c>
      <c r="B94" s="1" t="s">
        <v>2</v>
      </c>
      <c r="C94" s="1" t="s">
        <v>32</v>
      </c>
      <c r="D94" s="1" t="s">
        <v>5</v>
      </c>
      <c r="E94" s="1" t="s">
        <v>7</v>
      </c>
      <c r="F94" s="1" t="s">
        <v>13</v>
      </c>
      <c r="G94" s="1">
        <v>20</v>
      </c>
      <c r="H94" s="1" t="s">
        <v>22</v>
      </c>
    </row>
    <row r="95" spans="1:8" x14ac:dyDescent="0.25">
      <c r="A95" s="1">
        <v>9515585</v>
      </c>
      <c r="B95" s="1" t="s">
        <v>2</v>
      </c>
      <c r="C95" s="1" t="s">
        <v>32</v>
      </c>
      <c r="D95" s="1" t="s">
        <v>5</v>
      </c>
      <c r="E95" s="1" t="s">
        <v>7</v>
      </c>
      <c r="F95" s="1" t="s">
        <v>13</v>
      </c>
      <c r="G95" s="1">
        <v>43</v>
      </c>
      <c r="H95" s="1" t="s">
        <v>22</v>
      </c>
    </row>
    <row r="96" spans="1:8" x14ac:dyDescent="0.25">
      <c r="B96" s="1" t="s">
        <v>2</v>
      </c>
      <c r="C96" s="1" t="s">
        <v>32</v>
      </c>
      <c r="D96" s="1" t="s">
        <v>5</v>
      </c>
      <c r="E96" s="1" t="s">
        <v>7</v>
      </c>
      <c r="F96" s="1" t="s">
        <v>13</v>
      </c>
      <c r="G96" s="1">
        <v>1</v>
      </c>
      <c r="H96" s="1" t="s">
        <v>22</v>
      </c>
    </row>
    <row r="97" spans="1:8" x14ac:dyDescent="0.25">
      <c r="A97" s="3"/>
      <c r="B97" s="3"/>
      <c r="C97" s="3"/>
      <c r="D97" s="3"/>
      <c r="E97" s="3"/>
      <c r="F97" s="3"/>
      <c r="G97" s="3"/>
      <c r="H97" s="1" t="s">
        <v>22</v>
      </c>
    </row>
    <row r="98" spans="1:8" x14ac:dyDescent="0.25">
      <c r="A98" s="1">
        <v>9505513</v>
      </c>
      <c r="B98" s="1" t="s">
        <v>17</v>
      </c>
      <c r="C98" s="1" t="s">
        <v>31</v>
      </c>
      <c r="D98" s="1" t="s">
        <v>5</v>
      </c>
      <c r="E98" s="1" t="s">
        <v>7</v>
      </c>
      <c r="F98" s="1" t="s">
        <v>9</v>
      </c>
      <c r="G98" s="5">
        <v>28</v>
      </c>
      <c r="H98" s="1" t="s">
        <v>22</v>
      </c>
    </row>
    <row r="99" spans="1:8" x14ac:dyDescent="0.25">
      <c r="B99" s="1" t="s">
        <v>17</v>
      </c>
      <c r="C99" s="1" t="s">
        <v>31</v>
      </c>
      <c r="D99" s="1" t="s">
        <v>5</v>
      </c>
      <c r="E99" s="1" t="s">
        <v>7</v>
      </c>
      <c r="F99" s="1" t="s">
        <v>9</v>
      </c>
      <c r="G99" s="5">
        <v>19</v>
      </c>
      <c r="H99" s="1" t="s">
        <v>22</v>
      </c>
    </row>
    <row r="100" spans="1:8" x14ac:dyDescent="0.25">
      <c r="B100" s="1" t="s">
        <v>17</v>
      </c>
      <c r="C100" s="1" t="s">
        <v>31</v>
      </c>
      <c r="D100" s="1" t="s">
        <v>5</v>
      </c>
      <c r="E100" s="1" t="s">
        <v>7</v>
      </c>
      <c r="F100" s="1" t="s">
        <v>9</v>
      </c>
      <c r="G100" s="5">
        <v>44</v>
      </c>
      <c r="H100" s="1" t="s">
        <v>22</v>
      </c>
    </row>
    <row r="101" spans="1:8" x14ac:dyDescent="0.25">
      <c r="A101" s="1">
        <v>9505514</v>
      </c>
      <c r="B101" s="1" t="s">
        <v>17</v>
      </c>
      <c r="C101" s="1" t="s">
        <v>31</v>
      </c>
      <c r="D101" s="1" t="s">
        <v>5</v>
      </c>
      <c r="E101" s="1" t="s">
        <v>7</v>
      </c>
      <c r="F101" s="1" t="s">
        <v>9</v>
      </c>
      <c r="G101" s="5">
        <v>33</v>
      </c>
      <c r="H101" s="1" t="s">
        <v>22</v>
      </c>
    </row>
    <row r="102" spans="1:8" x14ac:dyDescent="0.25">
      <c r="B102" s="1" t="s">
        <v>17</v>
      </c>
      <c r="C102" s="1" t="s">
        <v>31</v>
      </c>
      <c r="D102" s="1" t="s">
        <v>5</v>
      </c>
      <c r="E102" s="1" t="s">
        <v>7</v>
      </c>
      <c r="F102" s="1" t="s">
        <v>9</v>
      </c>
      <c r="G102" s="5">
        <v>31</v>
      </c>
      <c r="H102" s="1" t="s">
        <v>22</v>
      </c>
    </row>
    <row r="103" spans="1:8" x14ac:dyDescent="0.25">
      <c r="A103" s="1">
        <v>9505515</v>
      </c>
      <c r="B103" s="1" t="s">
        <v>17</v>
      </c>
      <c r="C103" s="1" t="s">
        <v>31</v>
      </c>
      <c r="D103" s="1" t="s">
        <v>5</v>
      </c>
      <c r="E103" s="1" t="s">
        <v>7</v>
      </c>
      <c r="F103" s="1" t="s">
        <v>9</v>
      </c>
      <c r="G103" s="5">
        <v>20</v>
      </c>
      <c r="H103" s="1" t="s">
        <v>22</v>
      </c>
    </row>
    <row r="104" spans="1:8" x14ac:dyDescent="0.25">
      <c r="B104" s="1" t="s">
        <v>17</v>
      </c>
      <c r="C104" s="1" t="s">
        <v>31</v>
      </c>
      <c r="D104" s="1" t="s">
        <v>5</v>
      </c>
      <c r="E104" s="1" t="s">
        <v>7</v>
      </c>
      <c r="F104" s="1" t="s">
        <v>9</v>
      </c>
      <c r="G104" s="5">
        <v>38</v>
      </c>
      <c r="H104" s="1" t="s">
        <v>22</v>
      </c>
    </row>
    <row r="105" spans="1:8" x14ac:dyDescent="0.25">
      <c r="B105" s="1" t="s">
        <v>17</v>
      </c>
      <c r="C105" s="1" t="s">
        <v>31</v>
      </c>
      <c r="D105" s="1" t="s">
        <v>5</v>
      </c>
      <c r="E105" s="1" t="s">
        <v>7</v>
      </c>
      <c r="F105" s="1" t="s">
        <v>9</v>
      </c>
      <c r="G105" s="5">
        <v>42</v>
      </c>
      <c r="H105" s="1" t="s">
        <v>22</v>
      </c>
    </row>
    <row r="106" spans="1:8" x14ac:dyDescent="0.25">
      <c r="A106" s="1">
        <v>9505516</v>
      </c>
      <c r="B106" s="1" t="s">
        <v>17</v>
      </c>
      <c r="C106" s="1" t="s">
        <v>31</v>
      </c>
      <c r="D106" s="1" t="s">
        <v>5</v>
      </c>
      <c r="E106" s="1" t="s">
        <v>7</v>
      </c>
      <c r="F106" s="1" t="s">
        <v>9</v>
      </c>
      <c r="G106" s="5">
        <v>21</v>
      </c>
      <c r="H106" s="1" t="s">
        <v>22</v>
      </c>
    </row>
    <row r="107" spans="1:8" x14ac:dyDescent="0.25">
      <c r="B107" s="1" t="s">
        <v>17</v>
      </c>
      <c r="C107" s="1" t="s">
        <v>31</v>
      </c>
      <c r="D107" s="1" t="s">
        <v>5</v>
      </c>
      <c r="E107" s="1" t="s">
        <v>7</v>
      </c>
      <c r="F107" s="1" t="s">
        <v>9</v>
      </c>
      <c r="G107" s="5">
        <v>36</v>
      </c>
      <c r="H107" s="1" t="s">
        <v>22</v>
      </c>
    </row>
    <row r="108" spans="1:8" x14ac:dyDescent="0.25">
      <c r="A108" s="1">
        <v>9505517</v>
      </c>
      <c r="B108" s="1" t="s">
        <v>17</v>
      </c>
      <c r="C108" s="1" t="s">
        <v>31</v>
      </c>
      <c r="D108" s="1" t="s">
        <v>5</v>
      </c>
      <c r="E108" s="1" t="s">
        <v>7</v>
      </c>
      <c r="F108" s="1" t="s">
        <v>9</v>
      </c>
      <c r="G108" s="5">
        <v>18</v>
      </c>
      <c r="H108" s="1" t="s">
        <v>22</v>
      </c>
    </row>
    <row r="109" spans="1:8" x14ac:dyDescent="0.25">
      <c r="B109" s="1" t="s">
        <v>17</v>
      </c>
      <c r="C109" s="1" t="s">
        <v>31</v>
      </c>
      <c r="D109" s="1" t="s">
        <v>5</v>
      </c>
      <c r="E109" s="1" t="s">
        <v>7</v>
      </c>
      <c r="F109" s="1" t="s">
        <v>9</v>
      </c>
      <c r="G109" s="5">
        <v>72</v>
      </c>
      <c r="H109" s="1" t="s">
        <v>22</v>
      </c>
    </row>
    <row r="110" spans="1:8" x14ac:dyDescent="0.25">
      <c r="A110" s="1">
        <v>9505518</v>
      </c>
      <c r="B110" s="1" t="s">
        <v>17</v>
      </c>
      <c r="C110" s="1" t="s">
        <v>31</v>
      </c>
      <c r="D110" s="1" t="s">
        <v>5</v>
      </c>
      <c r="E110" s="1" t="s">
        <v>7</v>
      </c>
      <c r="F110" s="1" t="s">
        <v>9</v>
      </c>
      <c r="G110" s="5">
        <v>52</v>
      </c>
      <c r="H110" s="1" t="s">
        <v>22</v>
      </c>
    </row>
    <row r="111" spans="1:8" x14ac:dyDescent="0.25">
      <c r="B111" s="1" t="s">
        <v>17</v>
      </c>
      <c r="C111" s="1" t="s">
        <v>31</v>
      </c>
      <c r="D111" s="1" t="s">
        <v>5</v>
      </c>
      <c r="E111" s="1" t="s">
        <v>7</v>
      </c>
      <c r="F111" s="1" t="s">
        <v>9</v>
      </c>
      <c r="G111" s="5">
        <v>12</v>
      </c>
      <c r="H111" s="1" t="s">
        <v>22</v>
      </c>
    </row>
    <row r="112" spans="1:8" x14ac:dyDescent="0.25">
      <c r="A112" s="1">
        <v>9505519</v>
      </c>
      <c r="B112" s="1" t="s">
        <v>17</v>
      </c>
      <c r="C112" s="1" t="s">
        <v>31</v>
      </c>
      <c r="D112" s="1" t="s">
        <v>5</v>
      </c>
      <c r="E112" s="1" t="s">
        <v>7</v>
      </c>
      <c r="F112" s="1" t="s">
        <v>9</v>
      </c>
      <c r="G112" s="5">
        <v>64</v>
      </c>
      <c r="H112" s="1" t="s">
        <v>22</v>
      </c>
    </row>
    <row r="113" spans="1:8" x14ac:dyDescent="0.25">
      <c r="B113" s="1" t="s">
        <v>17</v>
      </c>
      <c r="C113" s="1" t="s">
        <v>31</v>
      </c>
      <c r="D113" s="1" t="s">
        <v>5</v>
      </c>
      <c r="E113" s="1" t="s">
        <v>7</v>
      </c>
      <c r="F113" s="1" t="s">
        <v>9</v>
      </c>
      <c r="G113" s="5">
        <v>28</v>
      </c>
      <c r="H113" s="1" t="s">
        <v>22</v>
      </c>
    </row>
    <row r="114" spans="1:8" x14ac:dyDescent="0.25">
      <c r="A114" s="1">
        <v>9505520</v>
      </c>
      <c r="B114" s="1" t="s">
        <v>17</v>
      </c>
      <c r="C114" s="1" t="s">
        <v>31</v>
      </c>
      <c r="D114" s="1" t="s">
        <v>5</v>
      </c>
      <c r="E114" s="1" t="s">
        <v>7</v>
      </c>
      <c r="F114" s="1" t="s">
        <v>9</v>
      </c>
      <c r="G114" s="5">
        <v>27</v>
      </c>
      <c r="H114" s="1" t="s">
        <v>22</v>
      </c>
    </row>
    <row r="115" spans="1:8" x14ac:dyDescent="0.25">
      <c r="B115" s="1" t="s">
        <v>17</v>
      </c>
      <c r="C115" s="1" t="s">
        <v>31</v>
      </c>
      <c r="D115" s="1" t="s">
        <v>5</v>
      </c>
      <c r="E115" s="1" t="s">
        <v>7</v>
      </c>
      <c r="F115" s="1" t="s">
        <v>11</v>
      </c>
      <c r="G115" s="1">
        <v>6</v>
      </c>
      <c r="H115" s="1" t="s">
        <v>22</v>
      </c>
    </row>
    <row r="116" spans="1:8" x14ac:dyDescent="0.25">
      <c r="B116" s="1" t="s">
        <v>17</v>
      </c>
      <c r="C116" s="1" t="s">
        <v>31</v>
      </c>
      <c r="D116" s="1" t="s">
        <v>5</v>
      </c>
      <c r="E116" s="1" t="s">
        <v>7</v>
      </c>
      <c r="F116" s="1" t="s">
        <v>11</v>
      </c>
      <c r="G116" s="1">
        <v>36</v>
      </c>
      <c r="H116" s="1" t="s">
        <v>22</v>
      </c>
    </row>
    <row r="117" spans="1:8" x14ac:dyDescent="0.25">
      <c r="A117" s="1">
        <v>9505521</v>
      </c>
      <c r="B117" s="1" t="s">
        <v>17</v>
      </c>
      <c r="C117" s="1" t="s">
        <v>31</v>
      </c>
      <c r="D117" s="1" t="s">
        <v>5</v>
      </c>
      <c r="E117" s="1" t="s">
        <v>7</v>
      </c>
      <c r="F117" s="1" t="s">
        <v>11</v>
      </c>
      <c r="G117" s="1">
        <v>28</v>
      </c>
      <c r="H117" s="1" t="s">
        <v>22</v>
      </c>
    </row>
    <row r="118" spans="1:8" x14ac:dyDescent="0.25">
      <c r="B118" s="1" t="s">
        <v>17</v>
      </c>
      <c r="C118" s="1" t="s">
        <v>31</v>
      </c>
      <c r="D118" s="1" t="s">
        <v>5</v>
      </c>
      <c r="E118" s="1" t="s">
        <v>7</v>
      </c>
      <c r="F118" s="1" t="s">
        <v>11</v>
      </c>
      <c r="G118" s="1">
        <v>41</v>
      </c>
      <c r="H118" s="1" t="s">
        <v>22</v>
      </c>
    </row>
    <row r="119" spans="1:8" x14ac:dyDescent="0.25">
      <c r="A119" s="1">
        <v>9505522</v>
      </c>
      <c r="B119" s="1" t="s">
        <v>17</v>
      </c>
      <c r="C119" s="1" t="s">
        <v>31</v>
      </c>
      <c r="D119" s="1" t="s">
        <v>5</v>
      </c>
      <c r="E119" s="1" t="s">
        <v>7</v>
      </c>
      <c r="F119" s="1" t="s">
        <v>11</v>
      </c>
      <c r="G119" s="1">
        <v>49</v>
      </c>
      <c r="H119" s="1" t="s">
        <v>22</v>
      </c>
    </row>
    <row r="120" spans="1:8" x14ac:dyDescent="0.25">
      <c r="B120" s="1" t="s">
        <v>17</v>
      </c>
      <c r="C120" s="1" t="s">
        <v>31</v>
      </c>
      <c r="D120" s="1" t="s">
        <v>5</v>
      </c>
      <c r="E120" s="1" t="s">
        <v>7</v>
      </c>
      <c r="F120" s="1" t="s">
        <v>11</v>
      </c>
      <c r="G120" s="1">
        <v>43</v>
      </c>
      <c r="H120" s="1" t="s">
        <v>22</v>
      </c>
    </row>
    <row r="121" spans="1:8" x14ac:dyDescent="0.25">
      <c r="A121" s="1">
        <v>9505523</v>
      </c>
      <c r="B121" s="1" t="s">
        <v>17</v>
      </c>
      <c r="C121" s="1" t="s">
        <v>31</v>
      </c>
      <c r="D121" s="1" t="s">
        <v>5</v>
      </c>
      <c r="E121" s="1" t="s">
        <v>7</v>
      </c>
      <c r="F121" s="1" t="s">
        <v>11</v>
      </c>
      <c r="G121" s="1">
        <v>21</v>
      </c>
      <c r="H121" s="1" t="s">
        <v>22</v>
      </c>
    </row>
    <row r="122" spans="1:8" x14ac:dyDescent="0.25">
      <c r="B122" s="1" t="s">
        <v>17</v>
      </c>
      <c r="C122" s="1" t="s">
        <v>31</v>
      </c>
      <c r="D122" s="1" t="s">
        <v>5</v>
      </c>
      <c r="E122" s="1" t="s">
        <v>7</v>
      </c>
      <c r="F122" s="1" t="s">
        <v>11</v>
      </c>
      <c r="G122" s="1">
        <v>23</v>
      </c>
      <c r="H122" s="1" t="s">
        <v>22</v>
      </c>
    </row>
    <row r="123" spans="1:8" x14ac:dyDescent="0.25">
      <c r="A123" s="1">
        <v>9505524</v>
      </c>
      <c r="B123" s="1" t="s">
        <v>17</v>
      </c>
      <c r="C123" s="1" t="s">
        <v>31</v>
      </c>
      <c r="D123" s="1" t="s">
        <v>5</v>
      </c>
      <c r="E123" s="1" t="s">
        <v>7</v>
      </c>
      <c r="F123" s="1" t="s">
        <v>11</v>
      </c>
      <c r="G123" s="1">
        <v>34</v>
      </c>
      <c r="H123" s="1" t="s">
        <v>22</v>
      </c>
    </row>
    <row r="124" spans="1:8" x14ac:dyDescent="0.25">
      <c r="B124" s="1" t="s">
        <v>17</v>
      </c>
      <c r="C124" s="1" t="s">
        <v>31</v>
      </c>
      <c r="D124" s="1" t="s">
        <v>5</v>
      </c>
      <c r="E124" s="1" t="s">
        <v>7</v>
      </c>
      <c r="F124" s="1" t="s">
        <v>11</v>
      </c>
      <c r="G124" s="1">
        <v>30</v>
      </c>
      <c r="H124" s="1" t="s">
        <v>22</v>
      </c>
    </row>
    <row r="125" spans="1:8" x14ac:dyDescent="0.25">
      <c r="A125" s="1">
        <v>9505525</v>
      </c>
      <c r="B125" s="1" t="s">
        <v>17</v>
      </c>
      <c r="C125" s="1" t="s">
        <v>31</v>
      </c>
      <c r="D125" s="1" t="s">
        <v>5</v>
      </c>
      <c r="E125" s="1" t="s">
        <v>7</v>
      </c>
      <c r="F125" s="1" t="s">
        <v>11</v>
      </c>
      <c r="G125" s="1">
        <v>50</v>
      </c>
      <c r="H125" s="1" t="s">
        <v>22</v>
      </c>
    </row>
    <row r="126" spans="1:8" x14ac:dyDescent="0.25">
      <c r="B126" s="1" t="s">
        <v>17</v>
      </c>
      <c r="C126" s="1" t="s">
        <v>31</v>
      </c>
      <c r="D126" s="1" t="s">
        <v>5</v>
      </c>
      <c r="E126" s="1" t="s">
        <v>7</v>
      </c>
      <c r="F126" s="1" t="s">
        <v>11</v>
      </c>
      <c r="G126" s="1">
        <v>8</v>
      </c>
      <c r="H126" s="1" t="s">
        <v>22</v>
      </c>
    </row>
    <row r="127" spans="1:8" x14ac:dyDescent="0.25">
      <c r="A127" s="1">
        <v>9505526</v>
      </c>
      <c r="B127" s="1" t="s">
        <v>17</v>
      </c>
      <c r="C127" s="1" t="s">
        <v>31</v>
      </c>
      <c r="D127" s="1" t="s">
        <v>5</v>
      </c>
      <c r="E127" s="1" t="s">
        <v>7</v>
      </c>
      <c r="F127" s="1" t="s">
        <v>11</v>
      </c>
      <c r="G127" s="1">
        <v>20</v>
      </c>
      <c r="H127" s="1" t="s">
        <v>22</v>
      </c>
    </row>
    <row r="128" spans="1:8" x14ac:dyDescent="0.25">
      <c r="B128" s="1" t="s">
        <v>17</v>
      </c>
      <c r="C128" s="1" t="s">
        <v>31</v>
      </c>
      <c r="D128" s="1" t="s">
        <v>5</v>
      </c>
      <c r="E128" s="1" t="s">
        <v>7</v>
      </c>
      <c r="F128" s="1" t="s">
        <v>11</v>
      </c>
      <c r="G128" s="1">
        <v>60</v>
      </c>
      <c r="H128" s="1" t="s">
        <v>22</v>
      </c>
    </row>
    <row r="129" spans="1:8" x14ac:dyDescent="0.25">
      <c r="A129" s="1">
        <v>9505527</v>
      </c>
      <c r="B129" s="1" t="s">
        <v>17</v>
      </c>
      <c r="C129" s="1" t="s">
        <v>31</v>
      </c>
      <c r="D129" s="1" t="s">
        <v>5</v>
      </c>
      <c r="E129" s="1" t="s">
        <v>7</v>
      </c>
      <c r="F129" s="1" t="s">
        <v>11</v>
      </c>
      <c r="G129" s="1">
        <v>4</v>
      </c>
      <c r="H129" s="1" t="s">
        <v>22</v>
      </c>
    </row>
    <row r="130" spans="1:8" x14ac:dyDescent="0.25">
      <c r="B130" s="1" t="s">
        <v>17</v>
      </c>
      <c r="C130" s="1" t="s">
        <v>31</v>
      </c>
      <c r="D130" s="1" t="s">
        <v>5</v>
      </c>
      <c r="E130" s="1" t="s">
        <v>7</v>
      </c>
      <c r="F130" s="1" t="s">
        <v>11</v>
      </c>
      <c r="G130" s="1">
        <v>44</v>
      </c>
      <c r="H130" s="1" t="s">
        <v>22</v>
      </c>
    </row>
    <row r="131" spans="1:8" x14ac:dyDescent="0.25">
      <c r="A131" s="1">
        <v>9505528</v>
      </c>
      <c r="B131" s="1" t="s">
        <v>17</v>
      </c>
      <c r="C131" s="1" t="s">
        <v>31</v>
      </c>
      <c r="D131" s="1" t="s">
        <v>5</v>
      </c>
      <c r="E131" s="1" t="s">
        <v>7</v>
      </c>
      <c r="F131" s="1" t="s">
        <v>11</v>
      </c>
      <c r="G131" s="1">
        <v>49</v>
      </c>
      <c r="H131" s="1" t="s">
        <v>22</v>
      </c>
    </row>
    <row r="132" spans="1:8" x14ac:dyDescent="0.25">
      <c r="B132" s="1" t="s">
        <v>17</v>
      </c>
      <c r="C132" s="1" t="s">
        <v>31</v>
      </c>
      <c r="D132" s="1" t="s">
        <v>5</v>
      </c>
      <c r="E132" s="1" t="s">
        <v>7</v>
      </c>
      <c r="F132" s="1" t="s">
        <v>11</v>
      </c>
      <c r="G132" s="1">
        <v>15</v>
      </c>
      <c r="H132" s="1" t="s">
        <v>22</v>
      </c>
    </row>
    <row r="133" spans="1:8" x14ac:dyDescent="0.25">
      <c r="B133" s="1" t="s">
        <v>17</v>
      </c>
      <c r="C133" s="1" t="s">
        <v>31</v>
      </c>
      <c r="D133" s="1" t="s">
        <v>5</v>
      </c>
      <c r="E133" s="1" t="s">
        <v>7</v>
      </c>
      <c r="F133" s="1" t="s">
        <v>12</v>
      </c>
      <c r="G133" s="5">
        <v>38</v>
      </c>
      <c r="H133" s="1" t="s">
        <v>22</v>
      </c>
    </row>
    <row r="134" spans="1:8" x14ac:dyDescent="0.25">
      <c r="A134" s="1">
        <v>9505529</v>
      </c>
      <c r="B134" s="1" t="s">
        <v>17</v>
      </c>
      <c r="C134" s="1" t="s">
        <v>31</v>
      </c>
      <c r="D134" s="1" t="s">
        <v>5</v>
      </c>
      <c r="E134" s="1" t="s">
        <v>7</v>
      </c>
      <c r="F134" s="1" t="s">
        <v>12</v>
      </c>
      <c r="G134" s="5">
        <v>36</v>
      </c>
      <c r="H134" s="1" t="s">
        <v>22</v>
      </c>
    </row>
    <row r="135" spans="1:8" x14ac:dyDescent="0.25">
      <c r="B135" s="1" t="s">
        <v>17</v>
      </c>
      <c r="C135" s="1" t="s">
        <v>31</v>
      </c>
      <c r="D135" s="1" t="s">
        <v>5</v>
      </c>
      <c r="E135" s="1" t="s">
        <v>7</v>
      </c>
      <c r="F135" s="1" t="s">
        <v>12</v>
      </c>
      <c r="G135" s="5">
        <v>25</v>
      </c>
      <c r="H135" s="1" t="s">
        <v>22</v>
      </c>
    </row>
    <row r="136" spans="1:8" x14ac:dyDescent="0.25">
      <c r="A136" s="1">
        <v>9505530</v>
      </c>
      <c r="B136" s="1" t="s">
        <v>17</v>
      </c>
      <c r="C136" s="1" t="s">
        <v>31</v>
      </c>
      <c r="D136" s="1" t="s">
        <v>5</v>
      </c>
      <c r="E136" s="1" t="s">
        <v>7</v>
      </c>
      <c r="F136" s="1" t="s">
        <v>12</v>
      </c>
      <c r="G136" s="5">
        <v>11</v>
      </c>
      <c r="H136" s="1" t="s">
        <v>22</v>
      </c>
    </row>
    <row r="137" spans="1:8" x14ac:dyDescent="0.25">
      <c r="B137" s="1" t="s">
        <v>17</v>
      </c>
      <c r="C137" s="1" t="s">
        <v>31</v>
      </c>
      <c r="D137" s="1" t="s">
        <v>5</v>
      </c>
      <c r="E137" s="1" t="s">
        <v>7</v>
      </c>
      <c r="F137" s="1" t="s">
        <v>12</v>
      </c>
      <c r="G137" s="5">
        <v>28</v>
      </c>
      <c r="H137" s="1" t="s">
        <v>22</v>
      </c>
    </row>
    <row r="138" spans="1:8" x14ac:dyDescent="0.25">
      <c r="B138" s="1" t="s">
        <v>17</v>
      </c>
      <c r="C138" s="1" t="s">
        <v>31</v>
      </c>
      <c r="D138" s="1" t="s">
        <v>5</v>
      </c>
      <c r="E138" s="1" t="s">
        <v>7</v>
      </c>
      <c r="F138" s="1" t="s">
        <v>12</v>
      </c>
      <c r="G138" s="5">
        <v>39</v>
      </c>
      <c r="H138" s="1" t="s">
        <v>22</v>
      </c>
    </row>
    <row r="139" spans="1:8" x14ac:dyDescent="0.25">
      <c r="A139" s="1">
        <v>9505531</v>
      </c>
      <c r="B139" s="1" t="s">
        <v>17</v>
      </c>
      <c r="C139" s="1" t="s">
        <v>31</v>
      </c>
      <c r="D139" s="1" t="s">
        <v>5</v>
      </c>
      <c r="E139" s="1" t="s">
        <v>7</v>
      </c>
      <c r="F139" s="1" t="s">
        <v>12</v>
      </c>
      <c r="G139" s="5">
        <v>15</v>
      </c>
      <c r="H139" s="1" t="s">
        <v>22</v>
      </c>
    </row>
    <row r="140" spans="1:8" x14ac:dyDescent="0.25">
      <c r="A140" s="1">
        <v>9505532</v>
      </c>
      <c r="B140" s="1" t="s">
        <v>17</v>
      </c>
      <c r="C140" s="1" t="s">
        <v>31</v>
      </c>
      <c r="D140" s="1" t="s">
        <v>5</v>
      </c>
      <c r="E140" s="1" t="s">
        <v>7</v>
      </c>
      <c r="F140" s="1" t="s">
        <v>12</v>
      </c>
      <c r="G140" s="5">
        <v>49</v>
      </c>
      <c r="H140" s="1" t="s">
        <v>22</v>
      </c>
    </row>
    <row r="141" spans="1:8" x14ac:dyDescent="0.25">
      <c r="B141" s="1" t="s">
        <v>17</v>
      </c>
      <c r="C141" s="1" t="s">
        <v>31</v>
      </c>
      <c r="D141" s="1" t="s">
        <v>5</v>
      </c>
      <c r="E141" s="1" t="s">
        <v>7</v>
      </c>
      <c r="F141" s="1" t="s">
        <v>12</v>
      </c>
      <c r="G141" s="5">
        <v>28</v>
      </c>
      <c r="H141" s="1" t="s">
        <v>22</v>
      </c>
    </row>
    <row r="142" spans="1:8" x14ac:dyDescent="0.25">
      <c r="A142" s="1">
        <v>9505533</v>
      </c>
      <c r="B142" s="1" t="s">
        <v>17</v>
      </c>
      <c r="C142" s="1" t="s">
        <v>31</v>
      </c>
      <c r="D142" s="1" t="s">
        <v>5</v>
      </c>
      <c r="E142" s="1" t="s">
        <v>7</v>
      </c>
      <c r="F142" s="1" t="s">
        <v>13</v>
      </c>
      <c r="G142" s="1">
        <v>61</v>
      </c>
      <c r="H142" s="1" t="s">
        <v>22</v>
      </c>
    </row>
    <row r="143" spans="1:8" x14ac:dyDescent="0.25">
      <c r="B143" s="1" t="s">
        <v>17</v>
      </c>
      <c r="C143" s="1" t="s">
        <v>31</v>
      </c>
      <c r="D143" s="1" t="s">
        <v>5</v>
      </c>
      <c r="E143" s="1" t="s">
        <v>7</v>
      </c>
      <c r="F143" s="1" t="s">
        <v>13</v>
      </c>
      <c r="G143" s="1">
        <v>3</v>
      </c>
      <c r="H143" s="1" t="s">
        <v>22</v>
      </c>
    </row>
    <row r="144" spans="1:8" x14ac:dyDescent="0.25">
      <c r="A144" s="1">
        <v>9505534</v>
      </c>
      <c r="B144" s="1" t="s">
        <v>17</v>
      </c>
      <c r="C144" s="1" t="s">
        <v>31</v>
      </c>
      <c r="D144" s="1" t="s">
        <v>5</v>
      </c>
      <c r="E144" s="1" t="s">
        <v>7</v>
      </c>
      <c r="F144" s="1" t="s">
        <v>13</v>
      </c>
      <c r="G144" s="1">
        <v>57</v>
      </c>
      <c r="H144" s="1" t="s">
        <v>22</v>
      </c>
    </row>
    <row r="145" spans="1:8" x14ac:dyDescent="0.25">
      <c r="B145" s="1" t="s">
        <v>17</v>
      </c>
      <c r="C145" s="1" t="s">
        <v>31</v>
      </c>
      <c r="D145" s="1" t="s">
        <v>5</v>
      </c>
      <c r="E145" s="1" t="s">
        <v>7</v>
      </c>
      <c r="F145" s="1" t="s">
        <v>13</v>
      </c>
      <c r="G145" s="1">
        <v>29</v>
      </c>
      <c r="H145" s="1" t="s">
        <v>22</v>
      </c>
    </row>
    <row r="146" spans="1:8" x14ac:dyDescent="0.25">
      <c r="B146" s="1" t="s">
        <v>17</v>
      </c>
      <c r="C146" s="1" t="s">
        <v>31</v>
      </c>
      <c r="D146" s="1" t="s">
        <v>5</v>
      </c>
      <c r="E146" s="1" t="s">
        <v>7</v>
      </c>
      <c r="F146" s="1" t="s">
        <v>13</v>
      </c>
      <c r="G146" s="1">
        <v>60</v>
      </c>
      <c r="H146" s="1" t="s">
        <v>22</v>
      </c>
    </row>
    <row r="147" spans="1:8" x14ac:dyDescent="0.25">
      <c r="A147" s="1">
        <v>9505535</v>
      </c>
      <c r="B147" s="1" t="s">
        <v>17</v>
      </c>
      <c r="C147" s="1" t="s">
        <v>31</v>
      </c>
      <c r="D147" s="1" t="s">
        <v>5</v>
      </c>
      <c r="E147" s="1" t="s">
        <v>7</v>
      </c>
      <c r="F147" s="1" t="s">
        <v>13</v>
      </c>
      <c r="G147" s="1">
        <v>50</v>
      </c>
      <c r="H147" s="1" t="s">
        <v>22</v>
      </c>
    </row>
    <row r="148" spans="1:8" x14ac:dyDescent="0.25">
      <c r="B148" s="1" t="s">
        <v>17</v>
      </c>
      <c r="C148" s="1" t="s">
        <v>31</v>
      </c>
      <c r="D148" s="1" t="s">
        <v>5</v>
      </c>
      <c r="E148" s="1" t="s">
        <v>7</v>
      </c>
      <c r="F148" s="1" t="s">
        <v>13</v>
      </c>
      <c r="G148" s="1">
        <v>4</v>
      </c>
      <c r="H148" s="1" t="s">
        <v>22</v>
      </c>
    </row>
    <row r="149" spans="1:8" x14ac:dyDescent="0.25">
      <c r="A149" s="1">
        <v>9505536</v>
      </c>
      <c r="B149" s="1" t="s">
        <v>18</v>
      </c>
      <c r="C149" s="1" t="s">
        <v>32</v>
      </c>
      <c r="D149" s="1" t="s">
        <v>16</v>
      </c>
      <c r="E149" s="1" t="s">
        <v>7</v>
      </c>
      <c r="F149" s="1" t="s">
        <v>9</v>
      </c>
      <c r="G149" s="1">
        <v>21</v>
      </c>
      <c r="H149" s="1" t="s">
        <v>22</v>
      </c>
    </row>
    <row r="150" spans="1:8" x14ac:dyDescent="0.25">
      <c r="B150" s="1" t="s">
        <v>18</v>
      </c>
      <c r="C150" s="1" t="s">
        <v>32</v>
      </c>
      <c r="D150" s="1" t="s">
        <v>16</v>
      </c>
      <c r="E150" s="1" t="s">
        <v>7</v>
      </c>
      <c r="F150" s="1" t="s">
        <v>9</v>
      </c>
      <c r="G150" s="1">
        <v>23</v>
      </c>
      <c r="H150" s="1" t="s">
        <v>22</v>
      </c>
    </row>
    <row r="151" spans="1:8" x14ac:dyDescent="0.25">
      <c r="A151" s="1">
        <v>9505537</v>
      </c>
      <c r="B151" s="1" t="s">
        <v>18</v>
      </c>
      <c r="C151" s="1" t="s">
        <v>32</v>
      </c>
      <c r="D151" s="1" t="s">
        <v>16</v>
      </c>
      <c r="E151" s="1" t="s">
        <v>7</v>
      </c>
      <c r="F151" s="1" t="s">
        <v>9</v>
      </c>
      <c r="G151" s="1">
        <v>64</v>
      </c>
      <c r="H151" s="1" t="s">
        <v>22</v>
      </c>
    </row>
    <row r="152" spans="1:8" x14ac:dyDescent="0.25">
      <c r="B152" s="1" t="s">
        <v>17</v>
      </c>
      <c r="C152" s="1" t="s">
        <v>31</v>
      </c>
      <c r="D152" s="1" t="s">
        <v>5</v>
      </c>
      <c r="E152" s="1" t="s">
        <v>7</v>
      </c>
      <c r="F152" s="1" t="s">
        <v>13</v>
      </c>
      <c r="G152" s="1">
        <v>30</v>
      </c>
      <c r="H152" s="1" t="s">
        <v>22</v>
      </c>
    </row>
    <row r="153" spans="1:8" x14ac:dyDescent="0.25">
      <c r="A153" s="1">
        <v>9505538</v>
      </c>
      <c r="B153" s="1" t="s">
        <v>17</v>
      </c>
      <c r="C153" s="1" t="s">
        <v>31</v>
      </c>
      <c r="D153" s="1" t="s">
        <v>5</v>
      </c>
      <c r="E153" s="1" t="s">
        <v>7</v>
      </c>
      <c r="F153" s="1" t="s">
        <v>14</v>
      </c>
      <c r="G153" s="5">
        <v>51</v>
      </c>
      <c r="H153" s="1" t="s">
        <v>22</v>
      </c>
    </row>
    <row r="154" spans="1:8" x14ac:dyDescent="0.25">
      <c r="B154" s="1" t="s">
        <v>17</v>
      </c>
      <c r="C154" s="1" t="s">
        <v>31</v>
      </c>
      <c r="D154" s="1" t="s">
        <v>5</v>
      </c>
      <c r="E154" s="1" t="s">
        <v>7</v>
      </c>
      <c r="F154" s="1" t="s">
        <v>14</v>
      </c>
      <c r="G154" s="5">
        <v>12</v>
      </c>
      <c r="H154" s="1" t="s">
        <v>22</v>
      </c>
    </row>
    <row r="155" spans="1:8" x14ac:dyDescent="0.25">
      <c r="B155" s="1" t="s">
        <v>17</v>
      </c>
      <c r="C155" s="1" t="s">
        <v>31</v>
      </c>
      <c r="D155" s="1" t="s">
        <v>5</v>
      </c>
      <c r="E155" s="1" t="s">
        <v>7</v>
      </c>
      <c r="F155" s="1" t="s">
        <v>14</v>
      </c>
      <c r="G155" s="5">
        <v>4</v>
      </c>
      <c r="H155" s="1" t="s">
        <v>22</v>
      </c>
    </row>
    <row r="156" spans="1:8" x14ac:dyDescent="0.25">
      <c r="A156" s="1">
        <v>9505539</v>
      </c>
      <c r="B156" s="1" t="s">
        <v>18</v>
      </c>
      <c r="C156" s="1" t="s">
        <v>32</v>
      </c>
      <c r="D156" s="1" t="s">
        <v>16</v>
      </c>
      <c r="E156" s="1" t="s">
        <v>7</v>
      </c>
      <c r="F156" s="1" t="s">
        <v>9</v>
      </c>
      <c r="G156" s="1">
        <v>30</v>
      </c>
      <c r="H156" s="1" t="s">
        <v>22</v>
      </c>
    </row>
    <row r="157" spans="1:8" x14ac:dyDescent="0.25">
      <c r="B157" s="1" t="s">
        <v>18</v>
      </c>
      <c r="C157" s="1" t="s">
        <v>32</v>
      </c>
      <c r="D157" s="1" t="s">
        <v>16</v>
      </c>
      <c r="E157" s="1" t="s">
        <v>7</v>
      </c>
      <c r="F157" s="1" t="s">
        <v>9</v>
      </c>
      <c r="G157" s="1">
        <v>22</v>
      </c>
      <c r="H157" s="1" t="s">
        <v>22</v>
      </c>
    </row>
    <row r="158" spans="1:8" x14ac:dyDescent="0.25">
      <c r="B158" s="1" t="s">
        <v>18</v>
      </c>
      <c r="C158" s="1" t="s">
        <v>32</v>
      </c>
      <c r="D158" s="1" t="s">
        <v>16</v>
      </c>
      <c r="E158" s="1" t="s">
        <v>7</v>
      </c>
      <c r="F158" s="1" t="s">
        <v>9</v>
      </c>
      <c r="G158" s="1">
        <v>60</v>
      </c>
      <c r="H158" s="1" t="s">
        <v>22</v>
      </c>
    </row>
    <row r="159" spans="1:8" x14ac:dyDescent="0.25">
      <c r="A159" s="1">
        <v>9505540</v>
      </c>
      <c r="B159" s="1" t="s">
        <v>18</v>
      </c>
      <c r="C159" s="1" t="s">
        <v>32</v>
      </c>
      <c r="D159" s="1" t="s">
        <v>16</v>
      </c>
      <c r="E159" s="1" t="s">
        <v>7</v>
      </c>
      <c r="F159" s="1" t="s">
        <v>9</v>
      </c>
      <c r="G159" s="1">
        <v>13</v>
      </c>
      <c r="H159" s="1" t="s">
        <v>22</v>
      </c>
    </row>
    <row r="160" spans="1:8" x14ac:dyDescent="0.25">
      <c r="B160" s="1" t="s">
        <v>18</v>
      </c>
      <c r="C160" s="1" t="s">
        <v>32</v>
      </c>
      <c r="D160" s="1" t="s">
        <v>16</v>
      </c>
      <c r="E160" s="1" t="s">
        <v>7</v>
      </c>
      <c r="F160" s="1" t="s">
        <v>9</v>
      </c>
      <c r="G160" s="1">
        <v>19</v>
      </c>
      <c r="H160" s="1" t="s">
        <v>22</v>
      </c>
    </row>
    <row r="161" spans="1:8" x14ac:dyDescent="0.25">
      <c r="A161" s="1">
        <v>9505541</v>
      </c>
      <c r="B161" s="1" t="s">
        <v>18</v>
      </c>
      <c r="C161" s="1" t="s">
        <v>32</v>
      </c>
      <c r="D161" s="1" t="s">
        <v>16</v>
      </c>
      <c r="E161" s="2" t="s">
        <v>7</v>
      </c>
      <c r="F161" s="2" t="s">
        <v>9</v>
      </c>
      <c r="G161" s="2">
        <v>34</v>
      </c>
      <c r="H161" s="1" t="s">
        <v>22</v>
      </c>
    </row>
    <row r="162" spans="1:8" x14ac:dyDescent="0.25">
      <c r="B162" s="1" t="s">
        <v>18</v>
      </c>
      <c r="C162" s="1" t="s">
        <v>32</v>
      </c>
      <c r="D162" s="1" t="s">
        <v>16</v>
      </c>
      <c r="E162" s="2" t="s">
        <v>7</v>
      </c>
      <c r="F162" s="2" t="s">
        <v>9</v>
      </c>
      <c r="G162" s="2">
        <v>50</v>
      </c>
      <c r="H162" s="1" t="s">
        <v>22</v>
      </c>
    </row>
    <row r="163" spans="1:8" x14ac:dyDescent="0.25">
      <c r="B163" s="1" t="s">
        <v>18</v>
      </c>
      <c r="C163" s="1" t="s">
        <v>32</v>
      </c>
      <c r="D163" s="1" t="s">
        <v>16</v>
      </c>
      <c r="E163" s="2" t="s">
        <v>7</v>
      </c>
      <c r="F163" s="2" t="s">
        <v>9</v>
      </c>
      <c r="G163" s="2">
        <v>14</v>
      </c>
      <c r="H163" s="1" t="s">
        <v>22</v>
      </c>
    </row>
    <row r="164" spans="1:8" x14ac:dyDescent="0.25">
      <c r="A164" s="1">
        <v>9505542</v>
      </c>
      <c r="B164" s="1" t="s">
        <v>18</v>
      </c>
      <c r="C164" s="1" t="s">
        <v>32</v>
      </c>
      <c r="D164" s="1" t="s">
        <v>16</v>
      </c>
      <c r="E164" s="2" t="s">
        <v>7</v>
      </c>
      <c r="F164" s="2" t="s">
        <v>9</v>
      </c>
      <c r="G164" s="2">
        <v>21</v>
      </c>
      <c r="H164" s="1" t="s">
        <v>22</v>
      </c>
    </row>
    <row r="165" spans="1:8" x14ac:dyDescent="0.25">
      <c r="B165" s="1" t="s">
        <v>18</v>
      </c>
      <c r="C165" s="1" t="s">
        <v>32</v>
      </c>
      <c r="D165" s="1" t="s">
        <v>16</v>
      </c>
      <c r="E165" s="1" t="s">
        <v>7</v>
      </c>
      <c r="F165" s="1" t="s">
        <v>11</v>
      </c>
      <c r="G165" s="1">
        <v>25</v>
      </c>
      <c r="H165" s="1" t="s">
        <v>22</v>
      </c>
    </row>
    <row r="166" spans="1:8" x14ac:dyDescent="0.25">
      <c r="A166" s="1">
        <v>9505543</v>
      </c>
      <c r="B166" s="1" t="s">
        <v>18</v>
      </c>
      <c r="C166" s="1" t="s">
        <v>32</v>
      </c>
      <c r="D166" s="1" t="s">
        <v>16</v>
      </c>
      <c r="E166" s="1" t="s">
        <v>7</v>
      </c>
      <c r="F166" s="1" t="s">
        <v>11</v>
      </c>
      <c r="G166" s="1">
        <v>51</v>
      </c>
      <c r="H166" s="1" t="s">
        <v>22</v>
      </c>
    </row>
    <row r="167" spans="1:8" x14ac:dyDescent="0.25">
      <c r="B167" s="1" t="s">
        <v>18</v>
      </c>
      <c r="C167" s="1" t="s">
        <v>32</v>
      </c>
      <c r="D167" s="1" t="s">
        <v>16</v>
      </c>
      <c r="E167" s="1" t="s">
        <v>7</v>
      </c>
      <c r="F167" s="1" t="s">
        <v>11</v>
      </c>
      <c r="G167" s="1">
        <v>39</v>
      </c>
      <c r="H167" s="1" t="s">
        <v>22</v>
      </c>
    </row>
    <row r="168" spans="1:8" x14ac:dyDescent="0.25">
      <c r="A168" s="1">
        <v>9505544</v>
      </c>
      <c r="B168" s="1" t="s">
        <v>18</v>
      </c>
      <c r="C168" s="1" t="s">
        <v>32</v>
      </c>
      <c r="D168" s="1" t="s">
        <v>16</v>
      </c>
      <c r="E168" s="1" t="s">
        <v>7</v>
      </c>
      <c r="F168" s="1" t="s">
        <v>11</v>
      </c>
      <c r="G168" s="1">
        <v>22</v>
      </c>
      <c r="H168" s="1" t="s">
        <v>22</v>
      </c>
    </row>
    <row r="169" spans="1:8" x14ac:dyDescent="0.25">
      <c r="A169" s="3"/>
      <c r="B169" s="3"/>
      <c r="C169" s="3"/>
      <c r="D169" s="3"/>
      <c r="E169" s="3"/>
      <c r="F169" s="3"/>
      <c r="G169" s="3"/>
      <c r="H169" s="1" t="s">
        <v>22</v>
      </c>
    </row>
    <row r="170" spans="1:8" x14ac:dyDescent="0.25">
      <c r="A170" s="1">
        <v>9509230</v>
      </c>
      <c r="B170" s="1" t="s">
        <v>17</v>
      </c>
      <c r="C170" s="1" t="s">
        <v>32</v>
      </c>
      <c r="D170" s="1" t="s">
        <v>5</v>
      </c>
      <c r="E170" s="1" t="s">
        <v>7</v>
      </c>
      <c r="F170" s="1" t="s">
        <v>9</v>
      </c>
      <c r="G170" s="1">
        <v>42</v>
      </c>
      <c r="H170" s="1" t="s">
        <v>22</v>
      </c>
    </row>
    <row r="171" spans="1:8" x14ac:dyDescent="0.25">
      <c r="A171" s="1">
        <v>9509231</v>
      </c>
      <c r="B171" s="1" t="s">
        <v>17</v>
      </c>
      <c r="C171" s="1" t="s">
        <v>32</v>
      </c>
      <c r="D171" s="1" t="s">
        <v>5</v>
      </c>
      <c r="E171" s="1" t="s">
        <v>7</v>
      </c>
      <c r="F171" s="1" t="s">
        <v>9</v>
      </c>
      <c r="G171" s="1">
        <v>60</v>
      </c>
      <c r="H171" s="1" t="s">
        <v>22</v>
      </c>
    </row>
    <row r="172" spans="1:8" x14ac:dyDescent="0.25">
      <c r="B172" s="1" t="s">
        <v>17</v>
      </c>
      <c r="C172" s="1" t="s">
        <v>32</v>
      </c>
      <c r="D172" s="1" t="s">
        <v>5</v>
      </c>
      <c r="E172" s="1" t="s">
        <v>7</v>
      </c>
      <c r="F172" s="1" t="s">
        <v>9</v>
      </c>
      <c r="G172" s="1">
        <v>68</v>
      </c>
      <c r="H172" s="1" t="s">
        <v>22</v>
      </c>
    </row>
    <row r="173" spans="1:8" x14ac:dyDescent="0.25">
      <c r="A173" s="1">
        <v>9509232</v>
      </c>
      <c r="B173" s="1" t="s">
        <v>17</v>
      </c>
      <c r="C173" s="1" t="s">
        <v>32</v>
      </c>
      <c r="D173" s="1" t="s">
        <v>5</v>
      </c>
      <c r="E173" s="1" t="s">
        <v>7</v>
      </c>
      <c r="F173" s="1" t="s">
        <v>9</v>
      </c>
      <c r="G173" s="1">
        <v>11</v>
      </c>
      <c r="H173" s="1" t="s">
        <v>22</v>
      </c>
    </row>
    <row r="174" spans="1:8" x14ac:dyDescent="0.25">
      <c r="B174" s="1" t="s">
        <v>17</v>
      </c>
      <c r="C174" s="1" t="s">
        <v>32</v>
      </c>
      <c r="D174" s="1" t="s">
        <v>5</v>
      </c>
      <c r="E174" s="1" t="s">
        <v>7</v>
      </c>
      <c r="F174" s="1" t="s">
        <v>9</v>
      </c>
      <c r="G174" s="1">
        <v>1</v>
      </c>
      <c r="H174" s="1" t="s">
        <v>22</v>
      </c>
    </row>
    <row r="175" spans="1:8" x14ac:dyDescent="0.25">
      <c r="A175" s="1">
        <v>9509233</v>
      </c>
      <c r="B175" s="1" t="s">
        <v>17</v>
      </c>
      <c r="C175" s="1" t="s">
        <v>32</v>
      </c>
      <c r="D175" s="1" t="s">
        <v>5</v>
      </c>
      <c r="E175" s="1" t="s">
        <v>7</v>
      </c>
      <c r="F175" s="1" t="s">
        <v>9</v>
      </c>
      <c r="G175" s="1">
        <v>18</v>
      </c>
      <c r="H175" s="1" t="s">
        <v>22</v>
      </c>
    </row>
    <row r="176" spans="1:8" x14ac:dyDescent="0.25">
      <c r="B176" s="1" t="s">
        <v>17</v>
      </c>
      <c r="C176" s="1" t="s">
        <v>32</v>
      </c>
      <c r="D176" s="1" t="s">
        <v>5</v>
      </c>
      <c r="E176" s="1" t="s">
        <v>7</v>
      </c>
      <c r="F176" s="1" t="s">
        <v>9</v>
      </c>
      <c r="G176" s="1">
        <v>46</v>
      </c>
      <c r="H176" s="1" t="s">
        <v>22</v>
      </c>
    </row>
    <row r="177" spans="1:8" x14ac:dyDescent="0.25">
      <c r="B177" s="1" t="s">
        <v>17</v>
      </c>
      <c r="C177" s="1" t="s">
        <v>32</v>
      </c>
      <c r="D177" s="1" t="s">
        <v>5</v>
      </c>
      <c r="E177" s="1" t="s">
        <v>7</v>
      </c>
      <c r="F177" s="1" t="s">
        <v>9</v>
      </c>
      <c r="G177" s="1">
        <v>64</v>
      </c>
      <c r="H177" s="1" t="s">
        <v>22</v>
      </c>
    </row>
    <row r="178" spans="1:8" x14ac:dyDescent="0.25">
      <c r="A178" s="1">
        <v>9509234</v>
      </c>
      <c r="B178" s="1" t="s">
        <v>17</v>
      </c>
      <c r="C178" s="1" t="s">
        <v>32</v>
      </c>
      <c r="D178" s="1" t="s">
        <v>5</v>
      </c>
      <c r="E178" s="1" t="s">
        <v>7</v>
      </c>
      <c r="F178" s="1" t="s">
        <v>9</v>
      </c>
      <c r="G178" s="1">
        <v>47</v>
      </c>
      <c r="H178" s="1" t="s">
        <v>22</v>
      </c>
    </row>
    <row r="179" spans="1:8" x14ac:dyDescent="0.25">
      <c r="B179" s="1" t="s">
        <v>17</v>
      </c>
      <c r="C179" s="1" t="s">
        <v>32</v>
      </c>
      <c r="D179" s="1" t="s">
        <v>5</v>
      </c>
      <c r="E179" s="1" t="s">
        <v>7</v>
      </c>
      <c r="F179" s="1" t="s">
        <v>9</v>
      </c>
      <c r="G179" s="1">
        <v>17</v>
      </c>
      <c r="H179" s="1" t="s">
        <v>22</v>
      </c>
    </row>
    <row r="180" spans="1:8" x14ac:dyDescent="0.25">
      <c r="B180" s="1" t="s">
        <v>17</v>
      </c>
      <c r="C180" s="1" t="s">
        <v>32</v>
      </c>
      <c r="D180" s="1" t="s">
        <v>5</v>
      </c>
      <c r="E180" s="2" t="s">
        <v>7</v>
      </c>
      <c r="F180" s="2" t="s">
        <v>9</v>
      </c>
      <c r="G180" s="2">
        <v>22</v>
      </c>
      <c r="H180" s="1" t="s">
        <v>22</v>
      </c>
    </row>
    <row r="181" spans="1:8" x14ac:dyDescent="0.25">
      <c r="A181" s="1">
        <v>9509235</v>
      </c>
      <c r="B181" s="1" t="s">
        <v>17</v>
      </c>
      <c r="C181" s="1" t="s">
        <v>32</v>
      </c>
      <c r="D181" s="1" t="s">
        <v>5</v>
      </c>
      <c r="E181" s="2" t="s">
        <v>7</v>
      </c>
      <c r="F181" s="2" t="s">
        <v>9</v>
      </c>
      <c r="G181" s="2">
        <v>64</v>
      </c>
      <c r="H181" s="1" t="s">
        <v>22</v>
      </c>
    </row>
    <row r="182" spans="1:8" x14ac:dyDescent="0.25">
      <c r="B182" s="1" t="s">
        <v>17</v>
      </c>
      <c r="C182" s="1" t="s">
        <v>32</v>
      </c>
      <c r="D182" s="1" t="s">
        <v>5</v>
      </c>
      <c r="E182" s="2" t="s">
        <v>7</v>
      </c>
      <c r="F182" s="2" t="s">
        <v>9</v>
      </c>
      <c r="G182" s="2">
        <v>14</v>
      </c>
      <c r="H182" s="1" t="s">
        <v>22</v>
      </c>
    </row>
    <row r="183" spans="1:8" x14ac:dyDescent="0.25">
      <c r="A183" s="1">
        <v>9509236</v>
      </c>
      <c r="B183" s="1" t="s">
        <v>17</v>
      </c>
      <c r="C183" s="1" t="s">
        <v>32</v>
      </c>
      <c r="D183" s="1" t="s">
        <v>5</v>
      </c>
      <c r="E183" s="1" t="s">
        <v>7</v>
      </c>
      <c r="F183" s="1" t="s">
        <v>11</v>
      </c>
      <c r="G183" s="1">
        <v>45</v>
      </c>
      <c r="H183" s="1" t="s">
        <v>22</v>
      </c>
    </row>
    <row r="184" spans="1:8" x14ac:dyDescent="0.25">
      <c r="B184" s="1" t="s">
        <v>17</v>
      </c>
      <c r="C184" s="1" t="s">
        <v>32</v>
      </c>
      <c r="D184" s="1" t="s">
        <v>5</v>
      </c>
      <c r="E184" s="1" t="s">
        <v>7</v>
      </c>
      <c r="F184" s="1" t="s">
        <v>11</v>
      </c>
      <c r="G184" s="1">
        <v>19</v>
      </c>
      <c r="H184" s="1" t="s">
        <v>22</v>
      </c>
    </row>
    <row r="185" spans="1:8" x14ac:dyDescent="0.25">
      <c r="B185" s="1" t="s">
        <v>17</v>
      </c>
      <c r="C185" s="1" t="s">
        <v>32</v>
      </c>
      <c r="D185" s="1" t="s">
        <v>5</v>
      </c>
      <c r="E185" s="1" t="s">
        <v>7</v>
      </c>
      <c r="F185" s="1" t="s">
        <v>11</v>
      </c>
      <c r="G185" s="1">
        <v>8</v>
      </c>
      <c r="H185" s="1" t="s">
        <v>22</v>
      </c>
    </row>
    <row r="186" spans="1:8" x14ac:dyDescent="0.25">
      <c r="A186" s="1">
        <v>9509237</v>
      </c>
      <c r="B186" s="1" t="s">
        <v>17</v>
      </c>
      <c r="C186" s="1" t="s">
        <v>32</v>
      </c>
      <c r="D186" s="1" t="s">
        <v>5</v>
      </c>
      <c r="E186" s="1" t="s">
        <v>7</v>
      </c>
      <c r="F186" s="1" t="s">
        <v>11</v>
      </c>
      <c r="G186" s="1">
        <v>4</v>
      </c>
      <c r="H186" s="1" t="s">
        <v>22</v>
      </c>
    </row>
    <row r="187" spans="1:8" x14ac:dyDescent="0.25">
      <c r="B187" s="1" t="s">
        <v>17</v>
      </c>
      <c r="C187" s="1" t="s">
        <v>32</v>
      </c>
      <c r="D187" s="1" t="s">
        <v>5</v>
      </c>
      <c r="E187" s="1" t="s">
        <v>7</v>
      </c>
      <c r="F187" s="1" t="s">
        <v>11</v>
      </c>
      <c r="G187" s="1">
        <v>60</v>
      </c>
      <c r="H187" s="1" t="s">
        <v>22</v>
      </c>
    </row>
    <row r="188" spans="1:8" x14ac:dyDescent="0.25">
      <c r="B188" s="1" t="s">
        <v>17</v>
      </c>
      <c r="C188" s="1" t="s">
        <v>32</v>
      </c>
      <c r="D188" s="1" t="s">
        <v>5</v>
      </c>
      <c r="E188" s="1" t="s">
        <v>7</v>
      </c>
      <c r="F188" s="1" t="s">
        <v>11</v>
      </c>
      <c r="G188" s="1">
        <v>56</v>
      </c>
      <c r="H188" s="1" t="s">
        <v>22</v>
      </c>
    </row>
    <row r="189" spans="1:8" x14ac:dyDescent="0.25">
      <c r="A189" s="1">
        <v>9509238</v>
      </c>
      <c r="B189" s="1" t="s">
        <v>17</v>
      </c>
      <c r="C189" s="1" t="s">
        <v>32</v>
      </c>
      <c r="D189" s="1" t="s">
        <v>5</v>
      </c>
      <c r="E189" s="1" t="s">
        <v>7</v>
      </c>
      <c r="F189" s="1" t="s">
        <v>11</v>
      </c>
      <c r="G189" s="1">
        <v>54</v>
      </c>
      <c r="H189" s="1" t="s">
        <v>22</v>
      </c>
    </row>
    <row r="190" spans="1:8" x14ac:dyDescent="0.25">
      <c r="B190" s="1" t="s">
        <v>17</v>
      </c>
      <c r="C190" s="1" t="s">
        <v>32</v>
      </c>
      <c r="D190" s="1" t="s">
        <v>5</v>
      </c>
      <c r="E190" s="1" t="s">
        <v>7</v>
      </c>
      <c r="F190" s="1" t="s">
        <v>11</v>
      </c>
      <c r="G190" s="1">
        <v>14</v>
      </c>
      <c r="H190" s="1" t="s">
        <v>22</v>
      </c>
    </row>
    <row r="191" spans="1:8" x14ac:dyDescent="0.25">
      <c r="A191" s="1">
        <v>9509239</v>
      </c>
      <c r="B191" s="1" t="s">
        <v>17</v>
      </c>
      <c r="C191" s="1" t="s">
        <v>32</v>
      </c>
      <c r="D191" s="1" t="s">
        <v>5</v>
      </c>
      <c r="E191" s="1" t="s">
        <v>7</v>
      </c>
      <c r="F191" s="1" t="s">
        <v>11</v>
      </c>
      <c r="G191" s="1">
        <v>25</v>
      </c>
      <c r="H191" s="1" t="s">
        <v>22</v>
      </c>
    </row>
    <row r="192" spans="1:8" x14ac:dyDescent="0.25">
      <c r="B192" s="1" t="s">
        <v>17</v>
      </c>
      <c r="C192" s="1" t="s">
        <v>32</v>
      </c>
      <c r="D192" s="1" t="s">
        <v>5</v>
      </c>
      <c r="E192" s="2" t="s">
        <v>7</v>
      </c>
      <c r="F192" s="2" t="s">
        <v>11</v>
      </c>
      <c r="G192" s="2">
        <v>44</v>
      </c>
      <c r="H192" s="1" t="s">
        <v>22</v>
      </c>
    </row>
    <row r="193" spans="1:8" x14ac:dyDescent="0.25">
      <c r="A193" s="1">
        <v>9509240</v>
      </c>
      <c r="B193" s="1" t="s">
        <v>17</v>
      </c>
      <c r="C193" s="1" t="s">
        <v>32</v>
      </c>
      <c r="D193" s="1" t="s">
        <v>5</v>
      </c>
      <c r="E193" s="2" t="s">
        <v>7</v>
      </c>
      <c r="F193" s="2" t="s">
        <v>11</v>
      </c>
      <c r="G193" s="2">
        <v>10</v>
      </c>
      <c r="H193" s="1" t="s">
        <v>22</v>
      </c>
    </row>
    <row r="194" spans="1:8" x14ac:dyDescent="0.25">
      <c r="B194" s="1" t="s">
        <v>17</v>
      </c>
      <c r="C194" s="1" t="s">
        <v>32</v>
      </c>
      <c r="D194" s="1" t="s">
        <v>5</v>
      </c>
      <c r="E194" s="2" t="s">
        <v>7</v>
      </c>
      <c r="F194" s="2" t="s">
        <v>11</v>
      </c>
      <c r="G194" s="2">
        <v>46</v>
      </c>
      <c r="H194" s="1" t="s">
        <v>22</v>
      </c>
    </row>
    <row r="195" spans="1:8" x14ac:dyDescent="0.25">
      <c r="B195" s="1" t="s">
        <v>17</v>
      </c>
      <c r="C195" s="1" t="s">
        <v>32</v>
      </c>
      <c r="D195" s="1" t="s">
        <v>5</v>
      </c>
      <c r="E195" s="1" t="s">
        <v>7</v>
      </c>
      <c r="F195" s="1" t="s">
        <v>12</v>
      </c>
      <c r="G195" s="1">
        <v>11</v>
      </c>
      <c r="H195" s="1" t="s">
        <v>22</v>
      </c>
    </row>
    <row r="196" spans="1:8" x14ac:dyDescent="0.25">
      <c r="A196" s="1">
        <v>9509241</v>
      </c>
      <c r="B196" s="1" t="s">
        <v>17</v>
      </c>
      <c r="C196" s="1" t="s">
        <v>32</v>
      </c>
      <c r="D196" s="1" t="s">
        <v>5</v>
      </c>
      <c r="E196" s="1" t="s">
        <v>7</v>
      </c>
      <c r="F196" s="1" t="s">
        <v>12</v>
      </c>
      <c r="G196" s="1">
        <v>3</v>
      </c>
      <c r="H196" s="1" t="s">
        <v>22</v>
      </c>
    </row>
    <row r="197" spans="1:8" x14ac:dyDescent="0.25">
      <c r="B197" s="1" t="s">
        <v>17</v>
      </c>
      <c r="C197" s="1" t="s">
        <v>32</v>
      </c>
      <c r="D197" s="1" t="s">
        <v>5</v>
      </c>
      <c r="E197" s="1" t="s">
        <v>7</v>
      </c>
      <c r="F197" s="1" t="s">
        <v>12</v>
      </c>
      <c r="G197" s="1">
        <v>58</v>
      </c>
      <c r="H197" s="1" t="s">
        <v>22</v>
      </c>
    </row>
    <row r="198" spans="1:8" x14ac:dyDescent="0.25">
      <c r="A198" s="1">
        <v>9509242</v>
      </c>
      <c r="B198" s="1" t="s">
        <v>17</v>
      </c>
      <c r="C198" s="1" t="s">
        <v>32</v>
      </c>
      <c r="D198" s="1" t="s">
        <v>5</v>
      </c>
      <c r="E198" s="2" t="s">
        <v>7</v>
      </c>
      <c r="F198" s="2" t="s">
        <v>12</v>
      </c>
      <c r="G198" s="2">
        <v>44</v>
      </c>
      <c r="H198" s="1" t="s">
        <v>22</v>
      </c>
    </row>
    <row r="199" spans="1:8" x14ac:dyDescent="0.25">
      <c r="B199" s="1" t="s">
        <v>17</v>
      </c>
      <c r="C199" s="1" t="s">
        <v>32</v>
      </c>
      <c r="D199" s="1" t="s">
        <v>5</v>
      </c>
      <c r="E199" s="2" t="s">
        <v>7</v>
      </c>
      <c r="F199" s="2" t="s">
        <v>12</v>
      </c>
      <c r="G199" s="2">
        <v>6</v>
      </c>
      <c r="H199" s="1" t="s">
        <v>22</v>
      </c>
    </row>
    <row r="200" spans="1:8" x14ac:dyDescent="0.25">
      <c r="A200" s="1">
        <v>9509243</v>
      </c>
      <c r="B200" s="1" t="s">
        <v>17</v>
      </c>
      <c r="C200" s="1" t="s">
        <v>32</v>
      </c>
      <c r="D200" s="1" t="s">
        <v>5</v>
      </c>
      <c r="E200" s="1" t="s">
        <v>7</v>
      </c>
      <c r="F200" s="1" t="s">
        <v>13</v>
      </c>
      <c r="G200" s="1">
        <v>39</v>
      </c>
      <c r="H200" s="1" t="s">
        <v>22</v>
      </c>
    </row>
    <row r="201" spans="1:8" x14ac:dyDescent="0.25">
      <c r="B201" s="1" t="s">
        <v>18</v>
      </c>
      <c r="C201" s="1" t="s">
        <v>35</v>
      </c>
      <c r="D201" s="1" t="s">
        <v>16</v>
      </c>
      <c r="E201" s="1" t="s">
        <v>7</v>
      </c>
      <c r="F201" s="1" t="s">
        <v>9</v>
      </c>
      <c r="G201" s="1">
        <v>21</v>
      </c>
      <c r="H201" s="1" t="s">
        <v>22</v>
      </c>
    </row>
    <row r="202" spans="1:8" x14ac:dyDescent="0.25">
      <c r="B202" s="1" t="s">
        <v>18</v>
      </c>
      <c r="C202" s="1" t="s">
        <v>35</v>
      </c>
      <c r="D202" s="1" t="s">
        <v>16</v>
      </c>
      <c r="E202" s="1" t="s">
        <v>7</v>
      </c>
      <c r="F202" s="1" t="s">
        <v>9</v>
      </c>
      <c r="G202" s="1">
        <v>72</v>
      </c>
      <c r="H202" s="1" t="s">
        <v>22</v>
      </c>
    </row>
    <row r="203" spans="1:8" x14ac:dyDescent="0.25">
      <c r="B203" s="1" t="s">
        <v>18</v>
      </c>
      <c r="C203" s="1" t="s">
        <v>35</v>
      </c>
      <c r="D203" s="1" t="s">
        <v>16</v>
      </c>
      <c r="E203" s="1" t="s">
        <v>7</v>
      </c>
      <c r="F203" s="1" t="s">
        <v>9</v>
      </c>
      <c r="G203" s="1">
        <v>7</v>
      </c>
      <c r="H203" s="1" t="s">
        <v>22</v>
      </c>
    </row>
    <row r="204" spans="1:8" x14ac:dyDescent="0.25">
      <c r="A204" s="1">
        <v>9509244</v>
      </c>
      <c r="B204" s="1" t="s">
        <v>18</v>
      </c>
      <c r="C204" s="1" t="s">
        <v>35</v>
      </c>
      <c r="D204" s="1" t="s">
        <v>16</v>
      </c>
      <c r="E204" s="2" t="s">
        <v>7</v>
      </c>
      <c r="F204" s="2" t="s">
        <v>9</v>
      </c>
      <c r="G204" s="2">
        <v>35</v>
      </c>
      <c r="H204" s="1" t="s">
        <v>22</v>
      </c>
    </row>
    <row r="205" spans="1:8" x14ac:dyDescent="0.25">
      <c r="A205" s="1">
        <v>9509245</v>
      </c>
      <c r="B205" s="1" t="s">
        <v>18</v>
      </c>
      <c r="C205" s="1" t="s">
        <v>35</v>
      </c>
      <c r="D205" s="1" t="s">
        <v>16</v>
      </c>
      <c r="E205" s="2" t="s">
        <v>7</v>
      </c>
      <c r="F205" s="2" t="s">
        <v>9</v>
      </c>
      <c r="G205" s="2">
        <v>72</v>
      </c>
      <c r="H205" s="1" t="s">
        <v>22</v>
      </c>
    </row>
    <row r="206" spans="1:8" x14ac:dyDescent="0.25">
      <c r="B206" s="1" t="s">
        <v>18</v>
      </c>
      <c r="C206" s="1" t="s">
        <v>35</v>
      </c>
      <c r="D206" s="1" t="s">
        <v>16</v>
      </c>
      <c r="E206" s="2" t="s">
        <v>7</v>
      </c>
      <c r="F206" s="2" t="s">
        <v>9</v>
      </c>
      <c r="G206" s="2">
        <v>29</v>
      </c>
      <c r="H206" s="1" t="s">
        <v>22</v>
      </c>
    </row>
    <row r="207" spans="1:8" x14ac:dyDescent="0.25">
      <c r="B207" s="1" t="s">
        <v>18</v>
      </c>
      <c r="C207" s="1" t="s">
        <v>35</v>
      </c>
      <c r="D207" s="1" t="s">
        <v>16</v>
      </c>
      <c r="E207" s="2" t="s">
        <v>7</v>
      </c>
      <c r="F207" s="2" t="s">
        <v>9</v>
      </c>
      <c r="G207" s="2">
        <v>48</v>
      </c>
      <c r="H207" s="1" t="s">
        <v>22</v>
      </c>
    </row>
    <row r="208" spans="1:8" x14ac:dyDescent="0.25">
      <c r="A208" s="1">
        <v>9509246</v>
      </c>
      <c r="B208" s="1" t="s">
        <v>18</v>
      </c>
      <c r="C208" s="1" t="s">
        <v>35</v>
      </c>
      <c r="D208" s="1" t="s">
        <v>16</v>
      </c>
      <c r="E208" s="2" t="s">
        <v>7</v>
      </c>
      <c r="F208" s="2" t="s">
        <v>9</v>
      </c>
      <c r="G208" s="2">
        <v>16</v>
      </c>
      <c r="H208" s="1" t="s">
        <v>22</v>
      </c>
    </row>
    <row r="209" spans="1:8" x14ac:dyDescent="0.25">
      <c r="B209" s="1" t="s">
        <v>18</v>
      </c>
      <c r="C209" s="1" t="s">
        <v>35</v>
      </c>
      <c r="D209" s="1" t="s">
        <v>16</v>
      </c>
      <c r="E209" s="1" t="s">
        <v>7</v>
      </c>
      <c r="F209" s="1" t="s">
        <v>11</v>
      </c>
      <c r="G209" s="1">
        <v>48</v>
      </c>
      <c r="H209" s="1" t="s">
        <v>22</v>
      </c>
    </row>
    <row r="210" spans="1:8" x14ac:dyDescent="0.25">
      <c r="B210" s="1" t="s">
        <v>18</v>
      </c>
      <c r="C210" s="1" t="s">
        <v>35</v>
      </c>
      <c r="D210" s="1" t="s">
        <v>16</v>
      </c>
      <c r="E210" s="1" t="s">
        <v>7</v>
      </c>
      <c r="F210" s="1" t="s">
        <v>11</v>
      </c>
      <c r="G210" s="1">
        <v>52</v>
      </c>
      <c r="H210" s="1" t="s">
        <v>22</v>
      </c>
    </row>
    <row r="211" spans="1:8" x14ac:dyDescent="0.25">
      <c r="A211" s="1">
        <v>9509247</v>
      </c>
      <c r="B211" s="1" t="s">
        <v>18</v>
      </c>
      <c r="C211" s="1" t="s">
        <v>35</v>
      </c>
      <c r="D211" s="1" t="s">
        <v>16</v>
      </c>
      <c r="E211" s="2" t="s">
        <v>7</v>
      </c>
      <c r="F211" s="2" t="s">
        <v>11</v>
      </c>
      <c r="G211" s="2">
        <v>48</v>
      </c>
      <c r="H211" s="1" t="s">
        <v>22</v>
      </c>
    </row>
    <row r="212" spans="1:8" x14ac:dyDescent="0.25">
      <c r="B212" s="1" t="s">
        <v>18</v>
      </c>
      <c r="C212" s="1" t="s">
        <v>35</v>
      </c>
      <c r="D212" s="1" t="s">
        <v>16</v>
      </c>
      <c r="E212" s="2" t="s">
        <v>7</v>
      </c>
      <c r="F212" s="2" t="s">
        <v>11</v>
      </c>
      <c r="G212" s="2">
        <v>14</v>
      </c>
      <c r="H212" s="1" t="s">
        <v>22</v>
      </c>
    </row>
    <row r="213" spans="1:8" x14ac:dyDescent="0.25">
      <c r="A213" s="3"/>
      <c r="B213" s="3"/>
      <c r="C213" s="3"/>
      <c r="D213" s="3"/>
      <c r="E213" s="3"/>
      <c r="F213" s="3"/>
      <c r="G213" s="3"/>
      <c r="H213" s="1" t="s">
        <v>22</v>
      </c>
    </row>
    <row r="214" spans="1:8" x14ac:dyDescent="0.25">
      <c r="A214" s="1">
        <v>9513531</v>
      </c>
      <c r="B214" s="1" t="s">
        <v>18</v>
      </c>
      <c r="C214" s="1" t="s">
        <v>31</v>
      </c>
      <c r="D214" s="1" t="s">
        <v>16</v>
      </c>
      <c r="E214" s="1" t="s">
        <v>7</v>
      </c>
      <c r="F214" s="1" t="s">
        <v>9</v>
      </c>
      <c r="G214" s="1">
        <v>25</v>
      </c>
      <c r="H214" s="1" t="s">
        <v>22</v>
      </c>
    </row>
    <row r="215" spans="1:8" x14ac:dyDescent="0.25">
      <c r="B215" s="1" t="s">
        <v>18</v>
      </c>
      <c r="C215" s="1" t="s">
        <v>31</v>
      </c>
      <c r="D215" s="1" t="s">
        <v>16</v>
      </c>
      <c r="E215" s="2" t="s">
        <v>7</v>
      </c>
      <c r="F215" s="2" t="s">
        <v>9</v>
      </c>
      <c r="G215" s="2">
        <v>28</v>
      </c>
      <c r="H215" s="1" t="s">
        <v>22</v>
      </c>
    </row>
    <row r="216" spans="1:8" x14ac:dyDescent="0.25">
      <c r="B216" s="1" t="s">
        <v>2</v>
      </c>
      <c r="C216" s="1" t="s">
        <v>32</v>
      </c>
      <c r="D216" s="1" t="s">
        <v>5</v>
      </c>
      <c r="E216" s="1" t="s">
        <v>7</v>
      </c>
      <c r="F216" s="1" t="s">
        <v>14</v>
      </c>
      <c r="G216" s="1">
        <v>38</v>
      </c>
      <c r="H216" s="1" t="s">
        <v>22</v>
      </c>
    </row>
    <row r="217" spans="1:8" x14ac:dyDescent="0.25">
      <c r="B217" s="1" t="s">
        <v>18</v>
      </c>
      <c r="C217" s="1" t="s">
        <v>36</v>
      </c>
      <c r="D217" s="1" t="s">
        <v>16</v>
      </c>
      <c r="E217" s="1" t="s">
        <v>7</v>
      </c>
      <c r="F217" s="1" t="s">
        <v>9</v>
      </c>
      <c r="G217" s="1">
        <v>29</v>
      </c>
      <c r="H217" s="1" t="s">
        <v>22</v>
      </c>
    </row>
    <row r="218" spans="1:8" x14ac:dyDescent="0.25">
      <c r="A218" s="1">
        <v>9513532</v>
      </c>
      <c r="B218" s="1" t="s">
        <v>18</v>
      </c>
      <c r="C218" s="1" t="s">
        <v>36</v>
      </c>
      <c r="D218" s="1" t="s">
        <v>16</v>
      </c>
      <c r="E218" s="1" t="s">
        <v>7</v>
      </c>
      <c r="F218" s="1" t="s">
        <v>9</v>
      </c>
      <c r="G218" s="1">
        <v>37</v>
      </c>
      <c r="H218" s="1" t="s">
        <v>22</v>
      </c>
    </row>
    <row r="219" spans="1:8" x14ac:dyDescent="0.25">
      <c r="B219" s="1" t="s">
        <v>18</v>
      </c>
      <c r="C219" s="1" t="s">
        <v>36</v>
      </c>
      <c r="D219" s="1" t="s">
        <v>16</v>
      </c>
      <c r="E219" s="1" t="s">
        <v>7</v>
      </c>
      <c r="F219" s="1" t="s">
        <v>9</v>
      </c>
      <c r="G219" s="1">
        <v>9</v>
      </c>
      <c r="H219" s="1" t="s">
        <v>22</v>
      </c>
    </row>
    <row r="220" spans="1:8" x14ac:dyDescent="0.25">
      <c r="B220" s="1" t="s">
        <v>18</v>
      </c>
      <c r="C220" s="1" t="s">
        <v>36</v>
      </c>
      <c r="D220" s="1" t="s">
        <v>16</v>
      </c>
      <c r="E220" s="2" t="s">
        <v>7</v>
      </c>
      <c r="F220" s="2" t="s">
        <v>9</v>
      </c>
      <c r="G220" s="2">
        <v>79</v>
      </c>
      <c r="H220" s="1" t="s">
        <v>22</v>
      </c>
    </row>
    <row r="221" spans="1:8" x14ac:dyDescent="0.25">
      <c r="A221" s="1">
        <v>9513533</v>
      </c>
      <c r="B221" s="1" t="s">
        <v>18</v>
      </c>
      <c r="C221" s="1" t="s">
        <v>31</v>
      </c>
      <c r="D221" s="1" t="s">
        <v>16</v>
      </c>
      <c r="E221" s="2" t="s">
        <v>7</v>
      </c>
      <c r="F221" s="2" t="s">
        <v>9</v>
      </c>
      <c r="G221" s="2">
        <v>23</v>
      </c>
      <c r="H221" s="1" t="s">
        <v>22</v>
      </c>
    </row>
    <row r="222" spans="1:8" x14ac:dyDescent="0.25">
      <c r="B222" s="1" t="s">
        <v>18</v>
      </c>
      <c r="C222" s="1" t="s">
        <v>31</v>
      </c>
      <c r="D222" s="1" t="s">
        <v>16</v>
      </c>
      <c r="E222" s="2" t="s">
        <v>7</v>
      </c>
      <c r="F222" s="2" t="s">
        <v>9</v>
      </c>
      <c r="G222" s="2">
        <v>24</v>
      </c>
      <c r="H222" s="1" t="s">
        <v>22</v>
      </c>
    </row>
    <row r="223" spans="1:8" x14ac:dyDescent="0.25">
      <c r="B223" s="1" t="s">
        <v>18</v>
      </c>
      <c r="C223" s="1" t="s">
        <v>36</v>
      </c>
      <c r="D223" s="1" t="s">
        <v>16</v>
      </c>
      <c r="E223" s="2" t="s">
        <v>7</v>
      </c>
      <c r="F223" s="2" t="s">
        <v>9</v>
      </c>
      <c r="G223" s="2">
        <v>27</v>
      </c>
      <c r="H223" s="1" t="s">
        <v>22</v>
      </c>
    </row>
    <row r="224" spans="1:8" x14ac:dyDescent="0.25">
      <c r="B224" s="1" t="s">
        <v>18</v>
      </c>
      <c r="C224" s="1" t="s">
        <v>36</v>
      </c>
      <c r="D224" s="1" t="s">
        <v>16</v>
      </c>
      <c r="E224" s="2" t="s">
        <v>7</v>
      </c>
      <c r="F224" s="2" t="s">
        <v>9</v>
      </c>
      <c r="G224" s="2">
        <v>54</v>
      </c>
      <c r="H224" s="1" t="s">
        <v>22</v>
      </c>
    </row>
    <row r="225" spans="1:8" x14ac:dyDescent="0.25">
      <c r="A225" s="1">
        <v>9513537</v>
      </c>
      <c r="B225" s="1" t="s">
        <v>18</v>
      </c>
      <c r="C225" s="1" t="s">
        <v>36</v>
      </c>
      <c r="D225" s="1" t="s">
        <v>16</v>
      </c>
      <c r="E225" s="2" t="s">
        <v>7</v>
      </c>
      <c r="F225" s="2" t="s">
        <v>9</v>
      </c>
      <c r="G225" s="2">
        <v>10</v>
      </c>
      <c r="H225" s="1" t="s">
        <v>22</v>
      </c>
    </row>
    <row r="226" spans="1:8" x14ac:dyDescent="0.25">
      <c r="B226" s="1" t="s">
        <v>18</v>
      </c>
      <c r="C226" s="1" t="s">
        <v>36</v>
      </c>
      <c r="D226" s="1" t="s">
        <v>16</v>
      </c>
      <c r="E226" s="2" t="s">
        <v>7</v>
      </c>
      <c r="F226" s="2" t="s">
        <v>9</v>
      </c>
      <c r="G226" s="2">
        <v>55</v>
      </c>
      <c r="H226" s="1" t="s">
        <v>22</v>
      </c>
    </row>
    <row r="227" spans="1:8" x14ac:dyDescent="0.25">
      <c r="B227" s="1" t="s">
        <v>18</v>
      </c>
      <c r="C227" s="1" t="s">
        <v>36</v>
      </c>
      <c r="D227" s="1" t="s">
        <v>16</v>
      </c>
      <c r="E227" s="1" t="s">
        <v>7</v>
      </c>
      <c r="F227" s="1" t="s">
        <v>11</v>
      </c>
      <c r="G227" s="1">
        <v>22</v>
      </c>
      <c r="H227" s="1" t="s">
        <v>22</v>
      </c>
    </row>
    <row r="228" spans="1:8" x14ac:dyDescent="0.25">
      <c r="B228" s="1" t="s">
        <v>18</v>
      </c>
      <c r="C228" s="1" t="s">
        <v>36</v>
      </c>
      <c r="D228" s="1" t="s">
        <v>16</v>
      </c>
      <c r="E228" s="1" t="s">
        <v>7</v>
      </c>
      <c r="F228" s="1" t="s">
        <v>11</v>
      </c>
      <c r="G228" s="1">
        <v>41</v>
      </c>
      <c r="H228" s="1" t="s">
        <v>22</v>
      </c>
    </row>
    <row r="229" spans="1:8" x14ac:dyDescent="0.25">
      <c r="A229" s="3"/>
      <c r="B229" s="3"/>
      <c r="C229" s="3"/>
      <c r="D229" s="3"/>
      <c r="E229" s="3"/>
      <c r="F229" s="3"/>
      <c r="G229" s="3"/>
      <c r="H229" s="1" t="s">
        <v>22</v>
      </c>
    </row>
    <row r="230" spans="1:8" x14ac:dyDescent="0.25">
      <c r="A230" s="1">
        <v>9506143</v>
      </c>
      <c r="B230" s="1" t="s">
        <v>19</v>
      </c>
      <c r="C230" s="1" t="s">
        <v>31</v>
      </c>
      <c r="D230" s="1" t="s">
        <v>16</v>
      </c>
      <c r="E230" s="1" t="s">
        <v>7</v>
      </c>
      <c r="F230" s="1" t="s">
        <v>9</v>
      </c>
      <c r="G230" s="1">
        <v>22</v>
      </c>
      <c r="H230" s="1" t="s">
        <v>22</v>
      </c>
    </row>
    <row r="231" spans="1:8" x14ac:dyDescent="0.25">
      <c r="B231" s="1" t="s">
        <v>19</v>
      </c>
      <c r="C231" s="1" t="s">
        <v>31</v>
      </c>
      <c r="D231" s="1" t="s">
        <v>16</v>
      </c>
      <c r="E231" s="1" t="s">
        <v>7</v>
      </c>
      <c r="F231" s="1" t="s">
        <v>9</v>
      </c>
      <c r="G231" s="1">
        <v>72</v>
      </c>
      <c r="H231" s="1" t="s">
        <v>22</v>
      </c>
    </row>
    <row r="232" spans="1:8" x14ac:dyDescent="0.25">
      <c r="A232" s="1">
        <v>9506144</v>
      </c>
      <c r="B232" s="1" t="s">
        <v>19</v>
      </c>
      <c r="C232" s="1" t="s">
        <v>31</v>
      </c>
      <c r="D232" s="1" t="s">
        <v>16</v>
      </c>
      <c r="E232" s="1" t="s">
        <v>7</v>
      </c>
      <c r="F232" s="1" t="s">
        <v>9</v>
      </c>
      <c r="G232" s="1">
        <v>30</v>
      </c>
      <c r="H232" s="1" t="s">
        <v>22</v>
      </c>
    </row>
    <row r="233" spans="1:8" x14ac:dyDescent="0.25">
      <c r="B233" s="1" t="s">
        <v>19</v>
      </c>
      <c r="C233" s="1" t="s">
        <v>31</v>
      </c>
      <c r="D233" s="1" t="s">
        <v>16</v>
      </c>
      <c r="E233" s="1" t="s">
        <v>7</v>
      </c>
      <c r="F233" s="1" t="s">
        <v>9</v>
      </c>
      <c r="G233" s="1">
        <v>51</v>
      </c>
      <c r="H233" s="1" t="s">
        <v>22</v>
      </c>
    </row>
    <row r="234" spans="1:8" x14ac:dyDescent="0.25">
      <c r="A234" s="1">
        <v>9506145</v>
      </c>
      <c r="B234" s="1" t="s">
        <v>19</v>
      </c>
      <c r="C234" s="1" t="s">
        <v>31</v>
      </c>
      <c r="D234" s="1" t="s">
        <v>16</v>
      </c>
      <c r="E234" s="1" t="s">
        <v>7</v>
      </c>
      <c r="F234" s="1" t="s">
        <v>9</v>
      </c>
      <c r="G234" s="1">
        <v>4</v>
      </c>
      <c r="H234" s="1" t="s">
        <v>22</v>
      </c>
    </row>
    <row r="235" spans="1:8" x14ac:dyDescent="0.25">
      <c r="A235" s="1">
        <v>9509943</v>
      </c>
      <c r="B235" s="1" t="s">
        <v>18</v>
      </c>
      <c r="C235" s="1" t="s">
        <v>32</v>
      </c>
      <c r="D235" s="1" t="s">
        <v>16</v>
      </c>
      <c r="E235" s="1" t="s">
        <v>7</v>
      </c>
      <c r="F235" s="1" t="s">
        <v>11</v>
      </c>
      <c r="G235" s="1">
        <v>4</v>
      </c>
      <c r="H235" s="1" t="s">
        <v>22</v>
      </c>
    </row>
    <row r="236" spans="1:8" x14ac:dyDescent="0.25">
      <c r="B236" s="1" t="s">
        <v>18</v>
      </c>
      <c r="C236" s="1" t="s">
        <v>32</v>
      </c>
      <c r="D236" s="1" t="s">
        <v>16</v>
      </c>
      <c r="E236" s="1" t="s">
        <v>7</v>
      </c>
      <c r="F236" s="1" t="s">
        <v>11</v>
      </c>
      <c r="G236" s="1">
        <v>59</v>
      </c>
      <c r="H236" s="1" t="s">
        <v>22</v>
      </c>
    </row>
    <row r="237" spans="1:8" x14ac:dyDescent="0.25">
      <c r="B237" s="1" t="s">
        <v>18</v>
      </c>
      <c r="C237" s="1" t="s">
        <v>32</v>
      </c>
      <c r="D237" s="1" t="s">
        <v>16</v>
      </c>
      <c r="E237" s="2" t="s">
        <v>7</v>
      </c>
      <c r="F237" s="2" t="s">
        <v>11</v>
      </c>
      <c r="G237" s="2">
        <v>41</v>
      </c>
      <c r="H237" s="1" t="s">
        <v>22</v>
      </c>
    </row>
    <row r="238" spans="1:8" x14ac:dyDescent="0.25">
      <c r="B238" s="1" t="s">
        <v>18</v>
      </c>
      <c r="C238" s="1" t="s">
        <v>32</v>
      </c>
      <c r="D238" s="1" t="s">
        <v>16</v>
      </c>
      <c r="E238" s="2" t="s">
        <v>7</v>
      </c>
      <c r="F238" s="2" t="s">
        <v>11</v>
      </c>
      <c r="G238" s="2">
        <v>21</v>
      </c>
      <c r="H238" s="1" t="s">
        <v>22</v>
      </c>
    </row>
    <row r="239" spans="1:8" x14ac:dyDescent="0.25">
      <c r="A239" s="1">
        <v>9509944</v>
      </c>
      <c r="B239" s="1" t="s">
        <v>18</v>
      </c>
      <c r="C239" s="1" t="s">
        <v>32</v>
      </c>
      <c r="D239" s="1" t="s">
        <v>16</v>
      </c>
      <c r="E239" s="2" t="s">
        <v>7</v>
      </c>
      <c r="F239" s="2" t="s">
        <v>11</v>
      </c>
      <c r="G239" s="2">
        <v>78</v>
      </c>
      <c r="H239" s="1" t="s">
        <v>22</v>
      </c>
    </row>
    <row r="240" spans="1:8" x14ac:dyDescent="0.25">
      <c r="B240" s="1" t="s">
        <v>18</v>
      </c>
      <c r="C240" s="1" t="s">
        <v>32</v>
      </c>
      <c r="D240" s="1" t="s">
        <v>16</v>
      </c>
      <c r="E240" s="1" t="s">
        <v>7</v>
      </c>
      <c r="F240" s="1" t="s">
        <v>12</v>
      </c>
      <c r="G240" s="1">
        <v>7</v>
      </c>
      <c r="H240" s="1" t="s">
        <v>22</v>
      </c>
    </row>
    <row r="241" spans="1:8" x14ac:dyDescent="0.25">
      <c r="B241" s="1" t="s">
        <v>18</v>
      </c>
      <c r="C241" s="1" t="s">
        <v>32</v>
      </c>
      <c r="D241" s="1" t="s">
        <v>16</v>
      </c>
      <c r="E241" s="1" t="s">
        <v>7</v>
      </c>
      <c r="F241" s="1" t="s">
        <v>12</v>
      </c>
      <c r="G241" s="1">
        <v>47</v>
      </c>
      <c r="H241" s="1" t="s">
        <v>22</v>
      </c>
    </row>
    <row r="242" spans="1:8" x14ac:dyDescent="0.25">
      <c r="A242" s="1">
        <v>9509945</v>
      </c>
      <c r="B242" s="1" t="s">
        <v>18</v>
      </c>
      <c r="C242" s="1" t="s">
        <v>32</v>
      </c>
      <c r="D242" s="1" t="s">
        <v>16</v>
      </c>
      <c r="E242" s="1" t="s">
        <v>7</v>
      </c>
      <c r="F242" s="1" t="s">
        <v>12</v>
      </c>
      <c r="G242" s="1">
        <v>12</v>
      </c>
      <c r="H242" s="1" t="s">
        <v>22</v>
      </c>
    </row>
    <row r="243" spans="1:8" x14ac:dyDescent="0.25">
      <c r="B243" s="1" t="s">
        <v>18</v>
      </c>
      <c r="C243" s="1" t="s">
        <v>32</v>
      </c>
      <c r="D243" s="1" t="s">
        <v>16</v>
      </c>
      <c r="E243" s="1" t="s">
        <v>7</v>
      </c>
      <c r="F243" s="1" t="s">
        <v>12</v>
      </c>
      <c r="G243" s="1">
        <v>50</v>
      </c>
      <c r="H243" s="1" t="s">
        <v>22</v>
      </c>
    </row>
    <row r="244" spans="1:8" x14ac:dyDescent="0.25">
      <c r="A244" s="1">
        <v>9509946</v>
      </c>
      <c r="B244" s="1" t="s">
        <v>18</v>
      </c>
      <c r="C244" s="1" t="s">
        <v>32</v>
      </c>
      <c r="D244" s="1" t="s">
        <v>16</v>
      </c>
      <c r="E244" s="1" t="s">
        <v>7</v>
      </c>
      <c r="F244" s="1" t="s">
        <v>12</v>
      </c>
      <c r="G244" s="1">
        <v>31</v>
      </c>
      <c r="H244" s="1" t="s">
        <v>22</v>
      </c>
    </row>
    <row r="245" spans="1:8" x14ac:dyDescent="0.25">
      <c r="B245" s="1" t="s">
        <v>18</v>
      </c>
      <c r="C245" s="1" t="s">
        <v>32</v>
      </c>
      <c r="D245" s="1" t="s">
        <v>16</v>
      </c>
      <c r="E245" s="1" t="s">
        <v>7</v>
      </c>
      <c r="F245" s="1" t="s">
        <v>12</v>
      </c>
      <c r="G245" s="1">
        <v>8</v>
      </c>
      <c r="H245" s="1" t="s">
        <v>22</v>
      </c>
    </row>
    <row r="246" spans="1:8" x14ac:dyDescent="0.25">
      <c r="B246" s="1" t="s">
        <v>19</v>
      </c>
      <c r="C246" s="1" t="s">
        <v>31</v>
      </c>
      <c r="D246" s="1" t="s">
        <v>16</v>
      </c>
      <c r="E246" s="1" t="s">
        <v>7</v>
      </c>
      <c r="F246" s="1" t="s">
        <v>11</v>
      </c>
      <c r="G246" s="1">
        <v>14</v>
      </c>
      <c r="H246" s="1" t="s">
        <v>22</v>
      </c>
    </row>
    <row r="247" spans="1:8" x14ac:dyDescent="0.25">
      <c r="B247" s="1" t="s">
        <v>19</v>
      </c>
      <c r="C247" s="1" t="s">
        <v>31</v>
      </c>
      <c r="D247" s="1" t="s">
        <v>16</v>
      </c>
      <c r="E247" s="1" t="s">
        <v>7</v>
      </c>
      <c r="F247" s="1" t="s">
        <v>11</v>
      </c>
      <c r="G247" s="1">
        <v>8</v>
      </c>
      <c r="H247" s="1" t="s">
        <v>22</v>
      </c>
    </row>
    <row r="248" spans="1:8" x14ac:dyDescent="0.25">
      <c r="B248" s="1" t="s">
        <v>19</v>
      </c>
      <c r="C248" s="1" t="s">
        <v>31</v>
      </c>
      <c r="D248" s="1" t="s">
        <v>16</v>
      </c>
      <c r="E248" s="1" t="s">
        <v>7</v>
      </c>
      <c r="F248" s="1" t="s">
        <v>11</v>
      </c>
      <c r="G248" s="1">
        <v>42</v>
      </c>
      <c r="H248" s="1" t="s">
        <v>22</v>
      </c>
    </row>
    <row r="249" spans="1:8" x14ac:dyDescent="0.25">
      <c r="B249" s="1" t="s">
        <v>19</v>
      </c>
      <c r="C249" s="1" t="s">
        <v>31</v>
      </c>
      <c r="D249" s="1" t="s">
        <v>16</v>
      </c>
      <c r="E249" s="1" t="s">
        <v>7</v>
      </c>
      <c r="F249" s="1" t="s">
        <v>11</v>
      </c>
      <c r="G249" s="1">
        <v>21</v>
      </c>
      <c r="H249" s="1" t="s">
        <v>22</v>
      </c>
    </row>
    <row r="250" spans="1:8" x14ac:dyDescent="0.25">
      <c r="A250" s="1">
        <v>9509947</v>
      </c>
      <c r="B250" s="1" t="s">
        <v>19</v>
      </c>
      <c r="C250" s="1" t="s">
        <v>31</v>
      </c>
      <c r="D250" s="1" t="s">
        <v>16</v>
      </c>
      <c r="E250" s="1" t="s">
        <v>7</v>
      </c>
      <c r="F250" s="1" t="s">
        <v>11</v>
      </c>
      <c r="G250" s="1">
        <v>64</v>
      </c>
      <c r="H250" s="1" t="s">
        <v>22</v>
      </c>
    </row>
    <row r="251" spans="1:8" x14ac:dyDescent="0.25">
      <c r="A251" s="1">
        <v>9509948</v>
      </c>
      <c r="B251" s="1" t="s">
        <v>19</v>
      </c>
      <c r="C251" s="1" t="s">
        <v>31</v>
      </c>
      <c r="D251" s="1" t="s">
        <v>16</v>
      </c>
      <c r="E251" s="1" t="s">
        <v>7</v>
      </c>
      <c r="F251" s="1" t="s">
        <v>12</v>
      </c>
      <c r="G251" s="1">
        <v>1</v>
      </c>
      <c r="H251" s="1" t="s">
        <v>22</v>
      </c>
    </row>
    <row r="252" spans="1:8" x14ac:dyDescent="0.25">
      <c r="B252" s="1" t="s">
        <v>19</v>
      </c>
      <c r="C252" s="1" t="s">
        <v>31</v>
      </c>
      <c r="D252" s="1" t="s">
        <v>16</v>
      </c>
      <c r="E252" s="1" t="s">
        <v>7</v>
      </c>
      <c r="F252" s="1" t="s">
        <v>13</v>
      </c>
      <c r="G252" s="1">
        <v>32</v>
      </c>
      <c r="H252" s="1" t="s">
        <v>22</v>
      </c>
    </row>
    <row r="253" spans="1:8" x14ac:dyDescent="0.25">
      <c r="A253" s="1">
        <v>9509949</v>
      </c>
      <c r="B253" s="1" t="s">
        <v>19</v>
      </c>
      <c r="C253" s="1" t="s">
        <v>31</v>
      </c>
      <c r="D253" s="1" t="s">
        <v>16</v>
      </c>
      <c r="E253" s="1" t="s">
        <v>7</v>
      </c>
      <c r="F253" s="1" t="s">
        <v>13</v>
      </c>
      <c r="G253" s="1">
        <v>45</v>
      </c>
      <c r="H253" s="1" t="s">
        <v>22</v>
      </c>
    </row>
    <row r="254" spans="1:8" x14ac:dyDescent="0.25">
      <c r="B254" s="1" t="s">
        <v>19</v>
      </c>
      <c r="C254" s="1" t="s">
        <v>31</v>
      </c>
      <c r="D254" s="1" t="s">
        <v>16</v>
      </c>
      <c r="E254" s="1" t="s">
        <v>7</v>
      </c>
      <c r="F254" s="1" t="s">
        <v>13</v>
      </c>
      <c r="G254" s="1">
        <v>7</v>
      </c>
      <c r="H254" s="1" t="s">
        <v>22</v>
      </c>
    </row>
    <row r="255" spans="1:8" x14ac:dyDescent="0.25">
      <c r="A255" s="1">
        <v>9509950</v>
      </c>
      <c r="B255" s="1" t="s">
        <v>19</v>
      </c>
      <c r="C255" s="1" t="s">
        <v>31</v>
      </c>
      <c r="D255" s="1" t="s">
        <v>16</v>
      </c>
      <c r="E255" s="1" t="s">
        <v>7</v>
      </c>
      <c r="F255" s="1" t="s">
        <v>13</v>
      </c>
      <c r="G255" s="1">
        <v>4</v>
      </c>
      <c r="H255" s="1" t="s">
        <v>22</v>
      </c>
    </row>
    <row r="256" spans="1:8" x14ac:dyDescent="0.25">
      <c r="B256" s="1" t="s">
        <v>19</v>
      </c>
      <c r="C256" s="1" t="s">
        <v>31</v>
      </c>
      <c r="D256" s="1" t="s">
        <v>16</v>
      </c>
      <c r="E256" s="1" t="s">
        <v>7</v>
      </c>
      <c r="F256" s="1" t="s">
        <v>14</v>
      </c>
      <c r="G256" s="1">
        <v>19</v>
      </c>
      <c r="H256" s="1" t="s">
        <v>22</v>
      </c>
    </row>
    <row r="257" spans="1:8" x14ac:dyDescent="0.25">
      <c r="B257" s="1" t="s">
        <v>19</v>
      </c>
      <c r="C257" s="1" t="s">
        <v>31</v>
      </c>
      <c r="D257" s="1" t="s">
        <v>16</v>
      </c>
      <c r="E257" s="1" t="s">
        <v>7</v>
      </c>
      <c r="F257" s="1" t="s">
        <v>14</v>
      </c>
      <c r="G257" s="1">
        <v>13</v>
      </c>
      <c r="H257" s="1" t="s">
        <v>22</v>
      </c>
    </row>
    <row r="258" spans="1:8" x14ac:dyDescent="0.25">
      <c r="A258" s="3"/>
      <c r="B258" s="3"/>
      <c r="C258" s="3"/>
      <c r="D258" s="3"/>
      <c r="E258" s="3"/>
      <c r="F258" s="3"/>
      <c r="G258" s="3"/>
      <c r="H258" s="1" t="s">
        <v>22</v>
      </c>
    </row>
    <row r="259" spans="1:8" x14ac:dyDescent="0.25">
      <c r="A259" s="1">
        <v>9511026</v>
      </c>
      <c r="B259" s="1" t="s">
        <v>20</v>
      </c>
      <c r="C259" s="1">
        <v>4985</v>
      </c>
      <c r="D259" s="1" t="s">
        <v>16</v>
      </c>
      <c r="E259" s="1" t="s">
        <v>7</v>
      </c>
      <c r="F259" s="1" t="s">
        <v>9</v>
      </c>
      <c r="G259" s="1">
        <v>3</v>
      </c>
      <c r="H259" s="1" t="s">
        <v>22</v>
      </c>
    </row>
    <row r="260" spans="1:8" x14ac:dyDescent="0.25">
      <c r="B260" s="1" t="s">
        <v>20</v>
      </c>
      <c r="C260" s="1">
        <v>4985</v>
      </c>
      <c r="D260" s="1" t="s">
        <v>16</v>
      </c>
      <c r="E260" s="1" t="s">
        <v>7</v>
      </c>
      <c r="F260" s="1" t="s">
        <v>9</v>
      </c>
      <c r="G260" s="1">
        <v>17</v>
      </c>
      <c r="H260" s="1" t="s">
        <v>22</v>
      </c>
    </row>
    <row r="261" spans="1:8" x14ac:dyDescent="0.25">
      <c r="A261" s="1">
        <v>9511030</v>
      </c>
      <c r="B261" s="1" t="s">
        <v>20</v>
      </c>
      <c r="C261" s="1">
        <v>4985</v>
      </c>
      <c r="D261" s="1" t="s">
        <v>16</v>
      </c>
      <c r="E261" s="1" t="s">
        <v>7</v>
      </c>
      <c r="F261" s="1" t="s">
        <v>9</v>
      </c>
      <c r="G261" s="1">
        <v>40</v>
      </c>
      <c r="H261" s="1" t="s">
        <v>22</v>
      </c>
    </row>
    <row r="262" spans="1:8" x14ac:dyDescent="0.25">
      <c r="B262" s="1" t="s">
        <v>20</v>
      </c>
      <c r="C262" s="1">
        <v>4985</v>
      </c>
      <c r="D262" s="1" t="s">
        <v>16</v>
      </c>
      <c r="E262" s="1" t="s">
        <v>7</v>
      </c>
      <c r="F262" s="1" t="s">
        <v>11</v>
      </c>
      <c r="G262" s="1">
        <v>55</v>
      </c>
      <c r="H262" s="1" t="s">
        <v>22</v>
      </c>
    </row>
    <row r="263" spans="1:8" x14ac:dyDescent="0.25">
      <c r="A263" s="1">
        <v>9511031</v>
      </c>
      <c r="B263" s="1" t="s">
        <v>20</v>
      </c>
      <c r="C263" s="1">
        <v>4985</v>
      </c>
      <c r="D263" s="1" t="s">
        <v>16</v>
      </c>
      <c r="E263" s="1" t="s">
        <v>7</v>
      </c>
      <c r="F263" s="1" t="s">
        <v>11</v>
      </c>
      <c r="G263" s="1">
        <v>5</v>
      </c>
      <c r="H263" s="1" t="s">
        <v>22</v>
      </c>
    </row>
    <row r="264" spans="1:8" x14ac:dyDescent="0.25">
      <c r="B264" s="1" t="s">
        <v>20</v>
      </c>
      <c r="C264" s="1">
        <v>4985</v>
      </c>
      <c r="D264" s="1" t="s">
        <v>16</v>
      </c>
      <c r="E264" s="1" t="s">
        <v>7</v>
      </c>
      <c r="F264" s="1" t="s">
        <v>12</v>
      </c>
      <c r="G264" s="1">
        <v>27</v>
      </c>
      <c r="H264" s="1" t="s">
        <v>22</v>
      </c>
    </row>
    <row r="265" spans="1:8" x14ac:dyDescent="0.25">
      <c r="B265" s="1" t="s">
        <v>20</v>
      </c>
      <c r="C265" s="1">
        <v>4985</v>
      </c>
      <c r="D265" s="1" t="s">
        <v>16</v>
      </c>
      <c r="E265" s="1" t="s">
        <v>7</v>
      </c>
      <c r="F265" s="1" t="s">
        <v>12</v>
      </c>
      <c r="G265" s="1">
        <v>5</v>
      </c>
      <c r="H265" s="1" t="s">
        <v>22</v>
      </c>
    </row>
    <row r="266" spans="1:8" x14ac:dyDescent="0.25">
      <c r="A266" s="1">
        <v>9511032</v>
      </c>
      <c r="B266" s="1" t="s">
        <v>15</v>
      </c>
      <c r="C266" s="1">
        <v>10</v>
      </c>
      <c r="D266" s="1" t="s">
        <v>16</v>
      </c>
      <c r="E266" s="1" t="s">
        <v>7</v>
      </c>
      <c r="F266" s="1" t="s">
        <v>9</v>
      </c>
      <c r="G266" s="1">
        <v>14</v>
      </c>
      <c r="H266" s="1" t="s">
        <v>22</v>
      </c>
    </row>
    <row r="267" spans="1:8" x14ac:dyDescent="0.25">
      <c r="B267" s="1" t="s">
        <v>15</v>
      </c>
      <c r="C267" s="1">
        <v>10</v>
      </c>
      <c r="D267" s="1" t="s">
        <v>16</v>
      </c>
      <c r="E267" s="1" t="s">
        <v>7</v>
      </c>
      <c r="F267" s="1" t="s">
        <v>9</v>
      </c>
      <c r="G267" s="1">
        <v>38</v>
      </c>
      <c r="H267" s="1" t="s">
        <v>22</v>
      </c>
    </row>
    <row r="268" spans="1:8" x14ac:dyDescent="0.25">
      <c r="B268" s="1" t="s">
        <v>15</v>
      </c>
      <c r="C268" s="1" t="s">
        <v>36</v>
      </c>
      <c r="D268" s="1" t="s">
        <v>16</v>
      </c>
      <c r="E268" s="1" t="s">
        <v>7</v>
      </c>
      <c r="F268" s="1" t="s">
        <v>9</v>
      </c>
      <c r="G268" s="1">
        <v>57</v>
      </c>
      <c r="H268" s="1" t="s">
        <v>22</v>
      </c>
    </row>
    <row r="269" spans="1:8" x14ac:dyDescent="0.25">
      <c r="B269" s="1" t="s">
        <v>15</v>
      </c>
      <c r="C269" s="1" t="s">
        <v>36</v>
      </c>
      <c r="D269" s="1" t="s">
        <v>16</v>
      </c>
      <c r="E269" s="1" t="s">
        <v>7</v>
      </c>
      <c r="F269" s="1" t="s">
        <v>11</v>
      </c>
      <c r="G269" s="1">
        <v>22</v>
      </c>
      <c r="H269" s="1" t="s">
        <v>22</v>
      </c>
    </row>
    <row r="270" spans="1:8" x14ac:dyDescent="0.25">
      <c r="A270" s="1">
        <v>9511033</v>
      </c>
      <c r="B270" s="1" t="s">
        <v>15</v>
      </c>
      <c r="C270" s="1">
        <v>10</v>
      </c>
      <c r="D270" s="1" t="s">
        <v>16</v>
      </c>
      <c r="E270" s="1" t="s">
        <v>7</v>
      </c>
      <c r="F270" s="1" t="s">
        <v>13</v>
      </c>
      <c r="G270" s="1">
        <v>34</v>
      </c>
      <c r="H270" s="1" t="s">
        <v>22</v>
      </c>
    </row>
    <row r="271" spans="1:8" x14ac:dyDescent="0.25">
      <c r="B271" s="1" t="s">
        <v>15</v>
      </c>
      <c r="C271" s="1" t="s">
        <v>36</v>
      </c>
      <c r="D271" s="1" t="s">
        <v>16</v>
      </c>
      <c r="E271" s="1" t="s">
        <v>7</v>
      </c>
      <c r="F271" s="1" t="s">
        <v>11</v>
      </c>
      <c r="G271" s="1">
        <v>7</v>
      </c>
      <c r="H271" s="1" t="s">
        <v>22</v>
      </c>
    </row>
    <row r="272" spans="1:8" x14ac:dyDescent="0.25">
      <c r="B272" s="1" t="s">
        <v>15</v>
      </c>
      <c r="C272" s="1" t="s">
        <v>36</v>
      </c>
      <c r="D272" s="1" t="s">
        <v>16</v>
      </c>
      <c r="E272" s="1" t="s">
        <v>7</v>
      </c>
      <c r="F272" s="1" t="s">
        <v>13</v>
      </c>
      <c r="G272" s="1">
        <v>2</v>
      </c>
      <c r="H272" s="1" t="s">
        <v>22</v>
      </c>
    </row>
    <row r="273" spans="1:8" x14ac:dyDescent="0.25">
      <c r="A273" s="1">
        <v>9511034</v>
      </c>
      <c r="B273" s="1" t="s">
        <v>19</v>
      </c>
      <c r="C273" s="1" t="s">
        <v>35</v>
      </c>
      <c r="D273" s="1" t="s">
        <v>16</v>
      </c>
      <c r="E273" s="1" t="s">
        <v>7</v>
      </c>
      <c r="F273" s="1" t="s">
        <v>9</v>
      </c>
      <c r="G273" s="1">
        <v>13</v>
      </c>
      <c r="H273" s="1" t="s">
        <v>22</v>
      </c>
    </row>
    <row r="274" spans="1:8" x14ac:dyDescent="0.25">
      <c r="B274" s="1" t="s">
        <v>19</v>
      </c>
      <c r="C274" s="1" t="s">
        <v>35</v>
      </c>
      <c r="D274" s="1" t="s">
        <v>16</v>
      </c>
      <c r="E274" s="1" t="s">
        <v>7</v>
      </c>
      <c r="F274" s="1" t="s">
        <v>9</v>
      </c>
      <c r="G274" s="1">
        <v>20</v>
      </c>
      <c r="H274" s="1" t="s">
        <v>22</v>
      </c>
    </row>
    <row r="275" spans="1:8" x14ac:dyDescent="0.25">
      <c r="B275" s="1" t="s">
        <v>15</v>
      </c>
      <c r="C275" s="1" t="s">
        <v>36</v>
      </c>
      <c r="D275" s="1" t="s">
        <v>16</v>
      </c>
      <c r="E275" s="1" t="s">
        <v>7</v>
      </c>
      <c r="F275" s="1" t="s">
        <v>13</v>
      </c>
      <c r="G275" s="1">
        <v>3</v>
      </c>
      <c r="H275" s="1" t="s">
        <v>22</v>
      </c>
    </row>
    <row r="276" spans="1:8" x14ac:dyDescent="0.25">
      <c r="B276" s="1" t="s">
        <v>15</v>
      </c>
      <c r="C276" s="1">
        <v>10</v>
      </c>
      <c r="D276" s="1" t="s">
        <v>16</v>
      </c>
      <c r="E276" s="1" t="s">
        <v>7</v>
      </c>
      <c r="F276" s="1" t="s">
        <v>13</v>
      </c>
      <c r="G276" s="1">
        <v>8</v>
      </c>
      <c r="H276" s="1" t="s">
        <v>22</v>
      </c>
    </row>
    <row r="277" spans="1:8" x14ac:dyDescent="0.25">
      <c r="A277" s="1">
        <v>9511035</v>
      </c>
      <c r="B277" s="1" t="s">
        <v>15</v>
      </c>
      <c r="C277" s="1">
        <v>10</v>
      </c>
      <c r="D277" s="1" t="s">
        <v>16</v>
      </c>
      <c r="E277" s="1" t="s">
        <v>7</v>
      </c>
      <c r="F277" s="1" t="s">
        <v>13</v>
      </c>
      <c r="G277" s="1">
        <v>6</v>
      </c>
      <c r="H277" s="1" t="s">
        <v>22</v>
      </c>
    </row>
    <row r="278" spans="1:8" x14ac:dyDescent="0.25">
      <c r="B278" s="1" t="s">
        <v>15</v>
      </c>
      <c r="C278" s="1" t="s">
        <v>36</v>
      </c>
      <c r="D278" s="1" t="s">
        <v>16</v>
      </c>
      <c r="E278" s="1" t="s">
        <v>7</v>
      </c>
      <c r="F278" s="1" t="s">
        <v>13</v>
      </c>
      <c r="G278" s="1">
        <v>29</v>
      </c>
      <c r="H278" s="1" t="s">
        <v>22</v>
      </c>
    </row>
    <row r="279" spans="1:8" x14ac:dyDescent="0.25">
      <c r="B279" s="1" t="s">
        <v>20</v>
      </c>
      <c r="C279" s="1">
        <v>4985</v>
      </c>
      <c r="D279" s="1" t="s">
        <v>16</v>
      </c>
      <c r="E279" s="1" t="s">
        <v>7</v>
      </c>
      <c r="F279" s="1" t="s">
        <v>13</v>
      </c>
      <c r="G279" s="1">
        <v>40</v>
      </c>
      <c r="H279" s="1" t="s">
        <v>22</v>
      </c>
    </row>
    <row r="280" spans="1:8" x14ac:dyDescent="0.25">
      <c r="A280" s="1">
        <v>9511036</v>
      </c>
      <c r="B280" s="1" t="s">
        <v>19</v>
      </c>
      <c r="C280" s="1" t="s">
        <v>35</v>
      </c>
      <c r="D280" s="1" t="s">
        <v>16</v>
      </c>
      <c r="E280" s="1" t="s">
        <v>7</v>
      </c>
      <c r="F280" s="1" t="s">
        <v>9</v>
      </c>
      <c r="G280" s="1">
        <v>55</v>
      </c>
      <c r="H280" s="1" t="s">
        <v>22</v>
      </c>
    </row>
    <row r="281" spans="1:8" x14ac:dyDescent="0.25">
      <c r="B281" s="1" t="s">
        <v>19</v>
      </c>
      <c r="C281" s="1" t="s">
        <v>35</v>
      </c>
      <c r="D281" s="1" t="s">
        <v>16</v>
      </c>
      <c r="E281" s="1" t="s">
        <v>7</v>
      </c>
      <c r="F281" s="1" t="s">
        <v>9</v>
      </c>
      <c r="G281" s="1">
        <v>11</v>
      </c>
      <c r="H281" s="1" t="s">
        <v>22</v>
      </c>
    </row>
    <row r="282" spans="1:8" x14ac:dyDescent="0.25">
      <c r="A282" s="1">
        <v>9511037</v>
      </c>
      <c r="B282" s="1" t="s">
        <v>19</v>
      </c>
      <c r="C282" s="1" t="s">
        <v>35</v>
      </c>
      <c r="D282" s="1" t="s">
        <v>16</v>
      </c>
      <c r="E282" s="1" t="s">
        <v>7</v>
      </c>
      <c r="F282" s="1" t="s">
        <v>9</v>
      </c>
      <c r="G282" s="1">
        <v>51</v>
      </c>
      <c r="H282" s="1" t="s">
        <v>22</v>
      </c>
    </row>
    <row r="283" spans="1:8" x14ac:dyDescent="0.25">
      <c r="A283" s="1">
        <v>9511038</v>
      </c>
      <c r="B283" s="1" t="s">
        <v>19</v>
      </c>
      <c r="C283" s="1" t="s">
        <v>35</v>
      </c>
      <c r="D283" s="1" t="s">
        <v>16</v>
      </c>
      <c r="E283" s="1" t="s">
        <v>7</v>
      </c>
      <c r="F283" s="1" t="s">
        <v>11</v>
      </c>
      <c r="G283" s="1">
        <v>52</v>
      </c>
      <c r="H283" s="1" t="s">
        <v>22</v>
      </c>
    </row>
    <row r="284" spans="1:8" x14ac:dyDescent="0.25">
      <c r="B284" s="1" t="s">
        <v>19</v>
      </c>
      <c r="C284" s="1" t="s">
        <v>35</v>
      </c>
      <c r="D284" s="1" t="s">
        <v>16</v>
      </c>
      <c r="E284" s="1" t="s">
        <v>7</v>
      </c>
      <c r="F284" s="1" t="s">
        <v>11</v>
      </c>
      <c r="G284" s="1">
        <v>72</v>
      </c>
      <c r="H284" s="1" t="s">
        <v>22</v>
      </c>
    </row>
    <row r="285" spans="1:8" x14ac:dyDescent="0.25">
      <c r="B285" s="1" t="s">
        <v>19</v>
      </c>
      <c r="C285" s="1" t="s">
        <v>35</v>
      </c>
      <c r="D285" s="1" t="s">
        <v>16</v>
      </c>
      <c r="E285" s="1" t="s">
        <v>7</v>
      </c>
      <c r="F285" s="1" t="s">
        <v>11</v>
      </c>
      <c r="G285" s="1">
        <v>4</v>
      </c>
      <c r="H285" s="1" t="s">
        <v>22</v>
      </c>
    </row>
    <row r="286" spans="1:8" x14ac:dyDescent="0.25">
      <c r="A286" s="1">
        <v>9511039</v>
      </c>
      <c r="B286" s="1" t="s">
        <v>19</v>
      </c>
      <c r="C286" s="1" t="s">
        <v>35</v>
      </c>
      <c r="D286" s="1" t="s">
        <v>16</v>
      </c>
      <c r="E286" s="1" t="s">
        <v>7</v>
      </c>
      <c r="F286" s="1" t="s">
        <v>11</v>
      </c>
      <c r="G286" s="1">
        <v>14</v>
      </c>
      <c r="H286" s="1" t="s">
        <v>22</v>
      </c>
    </row>
    <row r="287" spans="1:8" x14ac:dyDescent="0.25">
      <c r="B287" s="1" t="s">
        <v>19</v>
      </c>
      <c r="C287" s="1" t="s">
        <v>35</v>
      </c>
      <c r="D287" s="1" t="s">
        <v>16</v>
      </c>
      <c r="E287" s="1" t="s">
        <v>7</v>
      </c>
      <c r="F287" s="1" t="s">
        <v>11</v>
      </c>
      <c r="G287" s="1">
        <v>8</v>
      </c>
      <c r="H287" s="1" t="s">
        <v>22</v>
      </c>
    </row>
    <row r="288" spans="1:8" x14ac:dyDescent="0.25">
      <c r="B288" s="1" t="s">
        <v>19</v>
      </c>
      <c r="C288" s="1" t="s">
        <v>35</v>
      </c>
      <c r="D288" s="1" t="s">
        <v>16</v>
      </c>
      <c r="E288" s="1" t="s">
        <v>7</v>
      </c>
      <c r="F288" s="1" t="s">
        <v>12</v>
      </c>
      <c r="G288" s="1">
        <v>50</v>
      </c>
      <c r="H288" s="1" t="s">
        <v>22</v>
      </c>
    </row>
    <row r="289" spans="1:8" x14ac:dyDescent="0.25">
      <c r="A289" s="1">
        <v>9511040</v>
      </c>
      <c r="B289" s="1" t="s">
        <v>19</v>
      </c>
      <c r="C289" s="1" t="s">
        <v>35</v>
      </c>
      <c r="D289" s="1" t="s">
        <v>16</v>
      </c>
      <c r="E289" s="1" t="s">
        <v>7</v>
      </c>
      <c r="F289" s="1" t="s">
        <v>13</v>
      </c>
      <c r="G289" s="1">
        <v>13</v>
      </c>
      <c r="H289" s="1" t="s">
        <v>22</v>
      </c>
    </row>
    <row r="290" spans="1:8" x14ac:dyDescent="0.25">
      <c r="B290" s="1" t="s">
        <v>19</v>
      </c>
      <c r="C290" s="1" t="s">
        <v>35</v>
      </c>
      <c r="D290" s="1" t="s">
        <v>16</v>
      </c>
      <c r="E290" s="1" t="s">
        <v>7</v>
      </c>
      <c r="F290" s="1" t="s">
        <v>13</v>
      </c>
      <c r="G290" s="1">
        <v>47</v>
      </c>
      <c r="H290" s="1" t="s">
        <v>22</v>
      </c>
    </row>
    <row r="291" spans="1:8" x14ac:dyDescent="0.25">
      <c r="A291" s="1">
        <v>9511041</v>
      </c>
      <c r="B291" s="1" t="s">
        <v>19</v>
      </c>
      <c r="C291" s="1" t="s">
        <v>35</v>
      </c>
      <c r="D291" s="1" t="s">
        <v>16</v>
      </c>
      <c r="E291" s="1" t="s">
        <v>7</v>
      </c>
      <c r="F291" s="1" t="s">
        <v>13</v>
      </c>
      <c r="G291" s="1">
        <v>21</v>
      </c>
      <c r="H291" s="1" t="s">
        <v>22</v>
      </c>
    </row>
    <row r="292" spans="1:8" x14ac:dyDescent="0.25">
      <c r="B292" s="1" t="s">
        <v>19</v>
      </c>
      <c r="C292" s="1" t="s">
        <v>35</v>
      </c>
      <c r="D292" s="1" t="s">
        <v>16</v>
      </c>
      <c r="E292" s="1" t="s">
        <v>7</v>
      </c>
      <c r="F292" s="1" t="s">
        <v>13</v>
      </c>
      <c r="G292" s="1">
        <v>19</v>
      </c>
      <c r="H292" s="1" t="s">
        <v>22</v>
      </c>
    </row>
    <row r="293" spans="1:8" x14ac:dyDescent="0.25">
      <c r="B293" s="1" t="s">
        <v>19</v>
      </c>
      <c r="C293" s="1" t="s">
        <v>35</v>
      </c>
      <c r="D293" s="1" t="s">
        <v>16</v>
      </c>
      <c r="E293" s="1" t="s">
        <v>7</v>
      </c>
      <c r="F293" s="1" t="s">
        <v>14</v>
      </c>
      <c r="G293" s="1">
        <v>45</v>
      </c>
      <c r="H293" s="1" t="s">
        <v>22</v>
      </c>
    </row>
    <row r="294" spans="1:8" x14ac:dyDescent="0.25">
      <c r="A294" s="3"/>
      <c r="B294" s="3"/>
      <c r="C294" s="3"/>
      <c r="D294" s="3"/>
      <c r="E294" s="3"/>
      <c r="F294" s="3"/>
      <c r="G294" s="3"/>
      <c r="H294" s="1" t="s">
        <v>22</v>
      </c>
    </row>
    <row r="295" spans="1:8" x14ac:dyDescent="0.25">
      <c r="A295" s="1">
        <v>9507469</v>
      </c>
      <c r="B295" s="1" t="s">
        <v>15</v>
      </c>
      <c r="C295" s="1" t="s">
        <v>34</v>
      </c>
      <c r="D295" s="1" t="s">
        <v>16</v>
      </c>
      <c r="E295" s="1" t="s">
        <v>7</v>
      </c>
      <c r="F295" s="1" t="s">
        <v>9</v>
      </c>
      <c r="G295" s="1">
        <v>72</v>
      </c>
      <c r="H295" s="1" t="s">
        <v>22</v>
      </c>
    </row>
    <row r="296" spans="1:8" x14ac:dyDescent="0.25">
      <c r="A296" s="1">
        <v>9507470</v>
      </c>
      <c r="B296" s="1" t="s">
        <v>15</v>
      </c>
      <c r="C296" s="1" t="s">
        <v>34</v>
      </c>
      <c r="D296" s="1" t="s">
        <v>16</v>
      </c>
      <c r="E296" s="1" t="s">
        <v>7</v>
      </c>
      <c r="F296" s="1" t="s">
        <v>9</v>
      </c>
      <c r="G296" s="1">
        <v>31</v>
      </c>
      <c r="H296" s="1" t="s">
        <v>22</v>
      </c>
    </row>
    <row r="297" spans="1:8" x14ac:dyDescent="0.25">
      <c r="B297" s="1" t="s">
        <v>15</v>
      </c>
      <c r="C297" s="1" t="s">
        <v>34</v>
      </c>
      <c r="D297" s="1" t="s">
        <v>16</v>
      </c>
      <c r="E297" s="1" t="s">
        <v>7</v>
      </c>
      <c r="F297" s="1" t="s">
        <v>9</v>
      </c>
      <c r="G297" s="1">
        <v>24</v>
      </c>
      <c r="H297" s="1" t="s">
        <v>22</v>
      </c>
    </row>
    <row r="298" spans="1:8" x14ac:dyDescent="0.25">
      <c r="A298" s="1">
        <v>9509080</v>
      </c>
      <c r="B298" s="1" t="s">
        <v>15</v>
      </c>
      <c r="C298" s="1" t="s">
        <v>34</v>
      </c>
      <c r="D298" s="1" t="s">
        <v>16</v>
      </c>
      <c r="E298" s="1" t="s">
        <v>7</v>
      </c>
      <c r="F298" s="1" t="s">
        <v>9</v>
      </c>
      <c r="G298" s="1">
        <v>5</v>
      </c>
      <c r="H298" s="1" t="s">
        <v>22</v>
      </c>
    </row>
    <row r="299" spans="1:8" x14ac:dyDescent="0.25">
      <c r="B299" s="1" t="s">
        <v>15</v>
      </c>
      <c r="C299" s="1" t="s">
        <v>34</v>
      </c>
      <c r="D299" s="1" t="s">
        <v>16</v>
      </c>
      <c r="E299" s="1" t="s">
        <v>7</v>
      </c>
      <c r="F299" s="1" t="s">
        <v>11</v>
      </c>
      <c r="G299" s="1">
        <v>41</v>
      </c>
      <c r="H299" s="1" t="s">
        <v>22</v>
      </c>
    </row>
    <row r="300" spans="1:8" x14ac:dyDescent="0.25">
      <c r="B300" s="1" t="s">
        <v>15</v>
      </c>
      <c r="C300" s="1" t="s">
        <v>34</v>
      </c>
      <c r="D300" s="1" t="s">
        <v>16</v>
      </c>
      <c r="E300" s="1" t="s">
        <v>7</v>
      </c>
      <c r="F300" s="1" t="s">
        <v>11</v>
      </c>
      <c r="G300" s="1">
        <v>24</v>
      </c>
      <c r="H300" s="1" t="s">
        <v>22</v>
      </c>
    </row>
    <row r="301" spans="1:8" x14ac:dyDescent="0.25">
      <c r="A301" s="1">
        <v>9509081</v>
      </c>
      <c r="B301" s="1" t="s">
        <v>19</v>
      </c>
      <c r="C301" s="1" t="s">
        <v>32</v>
      </c>
      <c r="D301" s="1" t="s">
        <v>16</v>
      </c>
      <c r="E301" s="1" t="s">
        <v>7</v>
      </c>
      <c r="F301" s="1" t="s">
        <v>9</v>
      </c>
      <c r="G301" s="1">
        <v>31</v>
      </c>
      <c r="H301" s="1" t="s">
        <v>22</v>
      </c>
    </row>
    <row r="302" spans="1:8" x14ac:dyDescent="0.25">
      <c r="B302" s="1" t="s">
        <v>19</v>
      </c>
      <c r="C302" s="1" t="s">
        <v>32</v>
      </c>
      <c r="D302" s="1" t="s">
        <v>16</v>
      </c>
      <c r="E302" s="1" t="s">
        <v>7</v>
      </c>
      <c r="F302" s="1" t="s">
        <v>9</v>
      </c>
      <c r="G302" s="1">
        <v>2</v>
      </c>
      <c r="H302" s="1" t="s">
        <v>22</v>
      </c>
    </row>
    <row r="303" spans="1:8" x14ac:dyDescent="0.25">
      <c r="A303" s="1">
        <v>9509085</v>
      </c>
      <c r="B303" s="1" t="s">
        <v>19</v>
      </c>
      <c r="C303" s="1" t="s">
        <v>32</v>
      </c>
      <c r="D303" s="1" t="s">
        <v>16</v>
      </c>
      <c r="E303" s="1" t="s">
        <v>7</v>
      </c>
      <c r="F303" s="1" t="s">
        <v>9</v>
      </c>
      <c r="G303" s="1">
        <v>10</v>
      </c>
      <c r="H303" s="1" t="s">
        <v>22</v>
      </c>
    </row>
    <row r="304" spans="1:8" x14ac:dyDescent="0.25">
      <c r="B304" s="1" t="s">
        <v>19</v>
      </c>
      <c r="C304" s="1" t="s">
        <v>32</v>
      </c>
      <c r="D304" s="1" t="s">
        <v>16</v>
      </c>
      <c r="E304" s="1" t="s">
        <v>7</v>
      </c>
      <c r="F304" s="1" t="s">
        <v>9</v>
      </c>
      <c r="G304" s="1">
        <v>23</v>
      </c>
      <c r="H304" s="1" t="s">
        <v>22</v>
      </c>
    </row>
    <row r="305" spans="1:8" x14ac:dyDescent="0.25">
      <c r="B305" s="1" t="s">
        <v>19</v>
      </c>
      <c r="C305" s="1" t="s">
        <v>32</v>
      </c>
      <c r="D305" s="1" t="s">
        <v>16</v>
      </c>
      <c r="E305" s="1" t="s">
        <v>7</v>
      </c>
      <c r="F305" s="1" t="s">
        <v>9</v>
      </c>
      <c r="G305" s="1">
        <v>59</v>
      </c>
      <c r="H305" s="1" t="s">
        <v>22</v>
      </c>
    </row>
    <row r="306" spans="1:8" x14ac:dyDescent="0.25">
      <c r="B306" s="1" t="s">
        <v>19</v>
      </c>
      <c r="C306" s="1" t="s">
        <v>32</v>
      </c>
      <c r="D306" s="1" t="s">
        <v>16</v>
      </c>
      <c r="E306" s="1" t="s">
        <v>7</v>
      </c>
      <c r="F306" s="1" t="s">
        <v>9</v>
      </c>
      <c r="G306" s="1">
        <v>44</v>
      </c>
      <c r="H306" s="1" t="s">
        <v>22</v>
      </c>
    </row>
    <row r="307" spans="1:8" x14ac:dyDescent="0.25">
      <c r="B307" s="1" t="s">
        <v>2</v>
      </c>
      <c r="C307" s="1" t="s">
        <v>34</v>
      </c>
      <c r="D307" s="1" t="s">
        <v>5</v>
      </c>
      <c r="E307" s="1" t="s">
        <v>7</v>
      </c>
      <c r="F307" s="1" t="s">
        <v>13</v>
      </c>
      <c r="G307" s="1">
        <v>3</v>
      </c>
      <c r="H307" s="1" t="s">
        <v>22</v>
      </c>
    </row>
    <row r="308" spans="1:8" x14ac:dyDescent="0.25">
      <c r="B308" s="1" t="s">
        <v>2</v>
      </c>
      <c r="C308" s="1" t="s">
        <v>34</v>
      </c>
      <c r="D308" s="1" t="s">
        <v>5</v>
      </c>
      <c r="E308" s="1" t="s">
        <v>7</v>
      </c>
      <c r="F308" s="1" t="s">
        <v>14</v>
      </c>
      <c r="G308" s="1">
        <v>6</v>
      </c>
      <c r="H308" s="1" t="s">
        <v>22</v>
      </c>
    </row>
    <row r="309" spans="1:8" x14ac:dyDescent="0.25">
      <c r="A309" s="1">
        <v>9509086</v>
      </c>
      <c r="B309" s="1" t="s">
        <v>19</v>
      </c>
      <c r="C309" s="1" t="s">
        <v>32</v>
      </c>
      <c r="D309" s="1" t="s">
        <v>16</v>
      </c>
      <c r="E309" s="1" t="s">
        <v>7</v>
      </c>
      <c r="F309" s="1" t="s">
        <v>11</v>
      </c>
      <c r="G309" s="1">
        <v>41</v>
      </c>
      <c r="H309" s="1" t="s">
        <v>22</v>
      </c>
    </row>
    <row r="310" spans="1:8" x14ac:dyDescent="0.25">
      <c r="A310" s="1">
        <v>9509087</v>
      </c>
      <c r="B310" s="1" t="s">
        <v>19</v>
      </c>
      <c r="C310" s="1" t="s">
        <v>32</v>
      </c>
      <c r="D310" s="1" t="s">
        <v>16</v>
      </c>
      <c r="E310" s="1" t="s">
        <v>7</v>
      </c>
      <c r="F310" s="1" t="s">
        <v>11</v>
      </c>
      <c r="G310" s="1">
        <v>26</v>
      </c>
      <c r="H310" s="1" t="s">
        <v>22</v>
      </c>
    </row>
    <row r="311" spans="1:8" x14ac:dyDescent="0.25">
      <c r="B311" s="1" t="s">
        <v>19</v>
      </c>
      <c r="C311" s="1" t="s">
        <v>32</v>
      </c>
      <c r="D311" s="1" t="s">
        <v>16</v>
      </c>
      <c r="E311" s="1" t="s">
        <v>7</v>
      </c>
      <c r="F311" s="1" t="s">
        <v>11</v>
      </c>
      <c r="G311" s="1">
        <v>64</v>
      </c>
      <c r="H311" s="1" t="s">
        <v>22</v>
      </c>
    </row>
    <row r="312" spans="1:8" x14ac:dyDescent="0.25">
      <c r="B312" s="1" t="s">
        <v>19</v>
      </c>
      <c r="C312" s="1" t="s">
        <v>32</v>
      </c>
      <c r="D312" s="1" t="s">
        <v>16</v>
      </c>
      <c r="E312" s="1" t="s">
        <v>7</v>
      </c>
      <c r="F312" s="1" t="s">
        <v>11</v>
      </c>
      <c r="G312" s="1">
        <v>11</v>
      </c>
      <c r="H312" s="1" t="s">
        <v>22</v>
      </c>
    </row>
    <row r="313" spans="1:8" x14ac:dyDescent="0.25">
      <c r="A313" s="1">
        <v>9509088</v>
      </c>
      <c r="B313" s="1" t="s">
        <v>19</v>
      </c>
      <c r="C313" s="1" t="s">
        <v>32</v>
      </c>
      <c r="D313" s="1" t="s">
        <v>16</v>
      </c>
      <c r="E313" s="1" t="s">
        <v>7</v>
      </c>
      <c r="F313" s="1" t="s">
        <v>11</v>
      </c>
      <c r="G313" s="1">
        <v>13</v>
      </c>
      <c r="H313" s="1" t="s">
        <v>22</v>
      </c>
    </row>
    <row r="314" spans="1:8" x14ac:dyDescent="0.25">
      <c r="B314" s="1" t="s">
        <v>15</v>
      </c>
      <c r="C314" s="1" t="s">
        <v>34</v>
      </c>
      <c r="D314" s="1" t="s">
        <v>16</v>
      </c>
      <c r="E314" s="1" t="s">
        <v>7</v>
      </c>
      <c r="F314" s="1" t="s">
        <v>11</v>
      </c>
      <c r="G314" s="1">
        <v>64</v>
      </c>
      <c r="H314" s="1" t="s">
        <v>22</v>
      </c>
    </row>
    <row r="315" spans="1:8" x14ac:dyDescent="0.25">
      <c r="B315" s="1" t="s">
        <v>15</v>
      </c>
      <c r="C315" s="1" t="s">
        <v>34</v>
      </c>
      <c r="D315" s="1" t="s">
        <v>16</v>
      </c>
      <c r="E315" s="1" t="s">
        <v>7</v>
      </c>
      <c r="F315" s="1" t="s">
        <v>12</v>
      </c>
      <c r="G315" s="1">
        <v>36</v>
      </c>
      <c r="H315" s="1" t="s">
        <v>22</v>
      </c>
    </row>
    <row r="316" spans="1:8" x14ac:dyDescent="0.25">
      <c r="B316" s="1" t="s">
        <v>15</v>
      </c>
      <c r="C316" s="1" t="s">
        <v>34</v>
      </c>
      <c r="D316" s="1" t="s">
        <v>16</v>
      </c>
      <c r="E316" s="1" t="s">
        <v>7</v>
      </c>
      <c r="F316" s="1" t="s">
        <v>12</v>
      </c>
      <c r="G316" s="1">
        <v>20</v>
      </c>
      <c r="H316" s="1" t="s">
        <v>22</v>
      </c>
    </row>
    <row r="317" spans="1:8" x14ac:dyDescent="0.25">
      <c r="A317" s="1">
        <v>9509089</v>
      </c>
      <c r="B317" s="1" t="s">
        <v>15</v>
      </c>
      <c r="C317" s="1" t="s">
        <v>34</v>
      </c>
      <c r="D317" s="1" t="s">
        <v>16</v>
      </c>
      <c r="E317" s="1" t="s">
        <v>7</v>
      </c>
      <c r="F317" s="1" t="s">
        <v>13</v>
      </c>
      <c r="G317" s="1">
        <v>16</v>
      </c>
      <c r="H317" s="1" t="s">
        <v>22</v>
      </c>
    </row>
    <row r="318" spans="1:8" x14ac:dyDescent="0.25">
      <c r="A318" s="1">
        <v>9509090</v>
      </c>
      <c r="B318" s="1" t="s">
        <v>19</v>
      </c>
      <c r="C318" s="1" t="s">
        <v>32</v>
      </c>
      <c r="D318" s="1" t="s">
        <v>16</v>
      </c>
      <c r="E318" s="1" t="s">
        <v>7</v>
      </c>
      <c r="F318" s="1" t="s">
        <v>12</v>
      </c>
      <c r="G318" s="1">
        <v>20</v>
      </c>
      <c r="H318" s="1" t="s">
        <v>22</v>
      </c>
    </row>
    <row r="319" spans="1:8" x14ac:dyDescent="0.25">
      <c r="B319" s="1" t="s">
        <v>19</v>
      </c>
      <c r="C319" s="1" t="s">
        <v>32</v>
      </c>
      <c r="D319" s="1" t="s">
        <v>16</v>
      </c>
      <c r="E319" s="1" t="s">
        <v>7</v>
      </c>
      <c r="F319" s="1" t="s">
        <v>13</v>
      </c>
      <c r="G319" s="1">
        <v>18</v>
      </c>
      <c r="H319" s="1" t="s">
        <v>22</v>
      </c>
    </row>
    <row r="320" spans="1:8" x14ac:dyDescent="0.25">
      <c r="A320" s="1">
        <v>9509091</v>
      </c>
      <c r="B320" s="1" t="s">
        <v>15</v>
      </c>
      <c r="C320" s="1" t="s">
        <v>34</v>
      </c>
      <c r="D320" s="1" t="s">
        <v>16</v>
      </c>
      <c r="E320" s="1" t="s">
        <v>7</v>
      </c>
      <c r="F320" s="1" t="s">
        <v>13</v>
      </c>
      <c r="G320" s="1">
        <v>45</v>
      </c>
      <c r="H320" s="1" t="s">
        <v>22</v>
      </c>
    </row>
    <row r="321" spans="1:8" x14ac:dyDescent="0.25">
      <c r="A321" s="1">
        <v>9511029</v>
      </c>
      <c r="B321" s="1" t="s">
        <v>19</v>
      </c>
      <c r="C321" s="1" t="s">
        <v>32</v>
      </c>
      <c r="D321" s="1" t="s">
        <v>16</v>
      </c>
      <c r="E321" s="1" t="s">
        <v>7</v>
      </c>
      <c r="F321" s="1" t="s">
        <v>13</v>
      </c>
      <c r="G321" s="1">
        <v>51</v>
      </c>
      <c r="H321" s="1" t="s">
        <v>22</v>
      </c>
    </row>
    <row r="322" spans="1:8" x14ac:dyDescent="0.25">
      <c r="B322" s="1" t="s">
        <v>19</v>
      </c>
      <c r="C322" s="1" t="s">
        <v>32</v>
      </c>
      <c r="D322" s="1" t="s">
        <v>16</v>
      </c>
      <c r="E322" s="1" t="s">
        <v>7</v>
      </c>
      <c r="F322" s="1" t="s">
        <v>14</v>
      </c>
      <c r="G322" s="1">
        <v>28</v>
      </c>
      <c r="H322" s="1" t="s">
        <v>22</v>
      </c>
    </row>
    <row r="323" spans="1:8" x14ac:dyDescent="0.25">
      <c r="A323" s="3"/>
      <c r="B323" s="3"/>
      <c r="C323" s="3"/>
      <c r="D323" s="3"/>
      <c r="E323" s="3"/>
      <c r="F323" s="3"/>
      <c r="G323" s="3"/>
      <c r="H323" s="1" t="s">
        <v>22</v>
      </c>
    </row>
    <row r="324" spans="1:8" x14ac:dyDescent="0.25">
      <c r="A324" s="2">
        <v>9513716</v>
      </c>
      <c r="B324" s="1" t="s">
        <v>15</v>
      </c>
      <c r="C324" s="2" t="s">
        <v>30</v>
      </c>
      <c r="D324" s="1" t="s">
        <v>16</v>
      </c>
      <c r="E324" s="2" t="s">
        <v>7</v>
      </c>
      <c r="F324" s="2" t="s">
        <v>9</v>
      </c>
      <c r="G324" s="2">
        <v>49</v>
      </c>
      <c r="H324" s="1" t="s">
        <v>22</v>
      </c>
    </row>
    <row r="325" spans="1:8" x14ac:dyDescent="0.25">
      <c r="A325" s="2"/>
      <c r="B325" s="2" t="s">
        <v>17</v>
      </c>
      <c r="C325" s="2" t="s">
        <v>33</v>
      </c>
      <c r="D325" s="4" t="s">
        <v>5</v>
      </c>
      <c r="E325" s="2" t="s">
        <v>7</v>
      </c>
      <c r="F325" s="2" t="s">
        <v>11</v>
      </c>
      <c r="G325" s="2">
        <v>22</v>
      </c>
      <c r="H325" s="1" t="s">
        <v>22</v>
      </c>
    </row>
    <row r="326" spans="1:8" x14ac:dyDescent="0.25">
      <c r="A326" s="2">
        <v>9513721</v>
      </c>
      <c r="B326" s="2" t="s">
        <v>17</v>
      </c>
      <c r="C326" s="2" t="s">
        <v>33</v>
      </c>
      <c r="D326" s="2" t="s">
        <v>5</v>
      </c>
      <c r="E326" s="2" t="s">
        <v>7</v>
      </c>
      <c r="F326" s="2" t="s">
        <v>9</v>
      </c>
      <c r="G326" s="2">
        <v>67</v>
      </c>
      <c r="H326" s="1" t="s">
        <v>22</v>
      </c>
    </row>
    <row r="327" spans="1:8" x14ac:dyDescent="0.25">
      <c r="B327" s="2" t="s">
        <v>17</v>
      </c>
      <c r="C327" s="2" t="s">
        <v>33</v>
      </c>
      <c r="D327" s="2" t="s">
        <v>5</v>
      </c>
      <c r="E327" s="2" t="s">
        <v>7</v>
      </c>
      <c r="F327" s="2" t="s">
        <v>11</v>
      </c>
      <c r="G327" s="2">
        <v>5</v>
      </c>
      <c r="H327" s="1" t="s">
        <v>22</v>
      </c>
    </row>
    <row r="328" spans="1:8" x14ac:dyDescent="0.25">
      <c r="A328" s="1">
        <v>9513722</v>
      </c>
      <c r="B328" s="2" t="s">
        <v>17</v>
      </c>
      <c r="C328" s="2" t="s">
        <v>33</v>
      </c>
      <c r="D328" s="2" t="s">
        <v>5</v>
      </c>
      <c r="E328" s="2" t="s">
        <v>7</v>
      </c>
      <c r="F328" s="2" t="s">
        <v>9</v>
      </c>
      <c r="G328" s="2">
        <v>43</v>
      </c>
      <c r="H328" s="1" t="s">
        <v>22</v>
      </c>
    </row>
    <row r="329" spans="1:8" x14ac:dyDescent="0.25">
      <c r="B329" s="2" t="s">
        <v>17</v>
      </c>
      <c r="C329" s="2" t="s">
        <v>33</v>
      </c>
      <c r="D329" s="2" t="s">
        <v>5</v>
      </c>
      <c r="E329" s="2" t="s">
        <v>7</v>
      </c>
      <c r="F329" s="2" t="s">
        <v>11</v>
      </c>
      <c r="G329" s="2">
        <v>15</v>
      </c>
      <c r="H329" s="1" t="s">
        <v>22</v>
      </c>
    </row>
    <row r="330" spans="1:8" x14ac:dyDescent="0.25">
      <c r="B330" s="2" t="s">
        <v>17</v>
      </c>
      <c r="C330" s="2" t="s">
        <v>33</v>
      </c>
      <c r="D330" s="2" t="s">
        <v>5</v>
      </c>
      <c r="E330" s="2" t="s">
        <v>7</v>
      </c>
      <c r="F330" s="2" t="s">
        <v>13</v>
      </c>
      <c r="G330" s="2">
        <v>13</v>
      </c>
      <c r="H330" s="1" t="s">
        <v>22</v>
      </c>
    </row>
    <row r="331" spans="1:8" x14ac:dyDescent="0.25">
      <c r="B331" s="2" t="s">
        <v>17</v>
      </c>
      <c r="C331" s="2" t="s">
        <v>33</v>
      </c>
      <c r="D331" s="2" t="s">
        <v>5</v>
      </c>
      <c r="E331" s="2" t="s">
        <v>7</v>
      </c>
      <c r="F331" s="2" t="s">
        <v>14</v>
      </c>
      <c r="G331" s="2">
        <v>1</v>
      </c>
      <c r="H331" s="1" t="s">
        <v>22</v>
      </c>
    </row>
    <row r="332" spans="1:8" x14ac:dyDescent="0.25">
      <c r="A332" s="1">
        <v>9513724</v>
      </c>
      <c r="B332" s="1" t="s">
        <v>15</v>
      </c>
      <c r="C332" s="2" t="s">
        <v>30</v>
      </c>
      <c r="D332" s="1" t="s">
        <v>16</v>
      </c>
      <c r="E332" s="2" t="s">
        <v>7</v>
      </c>
      <c r="F332" s="2" t="s">
        <v>9</v>
      </c>
      <c r="G332" s="2">
        <v>10</v>
      </c>
      <c r="H332" s="1" t="s">
        <v>22</v>
      </c>
    </row>
    <row r="333" spans="1:8" x14ac:dyDescent="0.25">
      <c r="A333" s="1">
        <v>9513725</v>
      </c>
      <c r="B333" s="1" t="s">
        <v>17</v>
      </c>
      <c r="C333" s="2" t="s">
        <v>33</v>
      </c>
      <c r="D333" s="1" t="s">
        <v>5</v>
      </c>
      <c r="E333" s="2" t="s">
        <v>7</v>
      </c>
      <c r="F333" s="2" t="s">
        <v>9</v>
      </c>
      <c r="G333" s="2">
        <v>42</v>
      </c>
      <c r="H333" s="1" t="s">
        <v>22</v>
      </c>
    </row>
    <row r="334" spans="1:8" x14ac:dyDescent="0.25">
      <c r="B334" s="1" t="s">
        <v>17</v>
      </c>
      <c r="C334" s="2" t="s">
        <v>33</v>
      </c>
      <c r="D334" s="1" t="s">
        <v>5</v>
      </c>
      <c r="E334" s="2" t="s">
        <v>7</v>
      </c>
      <c r="F334" s="2" t="s">
        <v>11</v>
      </c>
      <c r="G334" s="2">
        <v>4</v>
      </c>
      <c r="H334" s="1" t="s">
        <v>22</v>
      </c>
    </row>
    <row r="335" spans="1:8" x14ac:dyDescent="0.25">
      <c r="B335" s="1" t="s">
        <v>17</v>
      </c>
      <c r="C335" s="2" t="s">
        <v>33</v>
      </c>
      <c r="D335" s="1" t="s">
        <v>5</v>
      </c>
      <c r="E335" s="2" t="s">
        <v>7</v>
      </c>
      <c r="F335" s="2" t="s">
        <v>13</v>
      </c>
      <c r="G335" s="2">
        <v>26</v>
      </c>
      <c r="H335" s="1" t="s">
        <v>22</v>
      </c>
    </row>
    <row r="336" spans="1:8" x14ac:dyDescent="0.25">
      <c r="A336" s="1">
        <v>9513726</v>
      </c>
      <c r="B336" s="1" t="s">
        <v>15</v>
      </c>
      <c r="C336" s="2" t="s">
        <v>30</v>
      </c>
      <c r="D336" s="1" t="s">
        <v>16</v>
      </c>
      <c r="E336" s="2" t="s">
        <v>7</v>
      </c>
      <c r="F336" s="2" t="s">
        <v>9</v>
      </c>
      <c r="G336" s="2">
        <v>64</v>
      </c>
      <c r="H336" s="1" t="s">
        <v>22</v>
      </c>
    </row>
    <row r="337" spans="1:8" x14ac:dyDescent="0.25">
      <c r="B337" s="1" t="s">
        <v>15</v>
      </c>
      <c r="C337" s="2" t="s">
        <v>30</v>
      </c>
      <c r="D337" s="1" t="s">
        <v>16</v>
      </c>
      <c r="E337" s="2" t="s">
        <v>7</v>
      </c>
      <c r="F337" s="2" t="s">
        <v>9</v>
      </c>
      <c r="G337" s="2">
        <v>39</v>
      </c>
      <c r="H337" s="1" t="s">
        <v>22</v>
      </c>
    </row>
    <row r="338" spans="1:8" x14ac:dyDescent="0.25">
      <c r="A338" s="1">
        <v>9513729</v>
      </c>
      <c r="B338" s="1" t="s">
        <v>15</v>
      </c>
      <c r="C338" s="2" t="s">
        <v>30</v>
      </c>
      <c r="D338" s="1" t="s">
        <v>16</v>
      </c>
      <c r="E338" s="2" t="s">
        <v>7</v>
      </c>
      <c r="F338" s="2" t="s">
        <v>9</v>
      </c>
      <c r="G338" s="2">
        <v>60</v>
      </c>
      <c r="H338" s="1" t="s">
        <v>22</v>
      </c>
    </row>
    <row r="339" spans="1:8" x14ac:dyDescent="0.25">
      <c r="B339" s="2" t="s">
        <v>15</v>
      </c>
      <c r="C339" s="2" t="s">
        <v>30</v>
      </c>
      <c r="D339" s="2" t="s">
        <v>16</v>
      </c>
      <c r="E339" s="2" t="s">
        <v>7</v>
      </c>
      <c r="F339" s="2" t="s">
        <v>11</v>
      </c>
      <c r="G339" s="2">
        <v>50</v>
      </c>
      <c r="H339" s="1" t="s">
        <v>22</v>
      </c>
    </row>
    <row r="340" spans="1:8" x14ac:dyDescent="0.25">
      <c r="A340" s="1">
        <v>9513730</v>
      </c>
      <c r="B340" s="1" t="s">
        <v>15</v>
      </c>
      <c r="C340" s="2" t="s">
        <v>30</v>
      </c>
      <c r="D340" s="1" t="s">
        <v>16</v>
      </c>
      <c r="E340" s="2" t="s">
        <v>7</v>
      </c>
      <c r="F340" s="2" t="s">
        <v>11</v>
      </c>
      <c r="G340" s="2">
        <v>54</v>
      </c>
      <c r="H340" s="1" t="s">
        <v>22</v>
      </c>
    </row>
    <row r="341" spans="1:8" x14ac:dyDescent="0.25">
      <c r="A341" s="1">
        <v>9513731</v>
      </c>
      <c r="B341" s="1" t="s">
        <v>15</v>
      </c>
      <c r="C341" s="2" t="s">
        <v>30</v>
      </c>
      <c r="D341" s="1" t="s">
        <v>16</v>
      </c>
      <c r="E341" s="2" t="s">
        <v>7</v>
      </c>
      <c r="F341" s="2" t="s">
        <v>11</v>
      </c>
      <c r="G341" s="2">
        <v>64</v>
      </c>
      <c r="H341" s="1" t="s">
        <v>22</v>
      </c>
    </row>
    <row r="342" spans="1:8" x14ac:dyDescent="0.25">
      <c r="A342" s="1">
        <v>9513732</v>
      </c>
      <c r="B342" s="1" t="s">
        <v>15</v>
      </c>
      <c r="C342" s="2" t="s">
        <v>30</v>
      </c>
      <c r="D342" s="1" t="s">
        <v>16</v>
      </c>
      <c r="E342" s="2" t="s">
        <v>7</v>
      </c>
      <c r="F342" s="2" t="s">
        <v>11</v>
      </c>
      <c r="G342" s="2">
        <v>12</v>
      </c>
      <c r="H342" s="1" t="s">
        <v>22</v>
      </c>
    </row>
    <row r="343" spans="1:8" x14ac:dyDescent="0.25">
      <c r="B343" s="1" t="s">
        <v>15</v>
      </c>
      <c r="C343" s="2" t="s">
        <v>30</v>
      </c>
      <c r="D343" s="1" t="s">
        <v>16</v>
      </c>
      <c r="E343" s="2" t="s">
        <v>7</v>
      </c>
      <c r="F343" s="2" t="s">
        <v>12</v>
      </c>
      <c r="G343" s="2">
        <v>16</v>
      </c>
      <c r="H343" s="1" t="s">
        <v>22</v>
      </c>
    </row>
    <row r="344" spans="1:8" x14ac:dyDescent="0.25">
      <c r="B344" s="1" t="s">
        <v>15</v>
      </c>
      <c r="C344" s="2" t="s">
        <v>30</v>
      </c>
      <c r="D344" s="1" t="s">
        <v>16</v>
      </c>
      <c r="E344" s="2" t="s">
        <v>7</v>
      </c>
      <c r="F344" s="2" t="s">
        <v>13</v>
      </c>
      <c r="G344" s="2">
        <v>64</v>
      </c>
      <c r="H344" s="1" t="s">
        <v>22</v>
      </c>
    </row>
    <row r="345" spans="1:8" x14ac:dyDescent="0.25">
      <c r="A345" s="1">
        <v>9513734</v>
      </c>
      <c r="B345" s="1" t="s">
        <v>15</v>
      </c>
      <c r="C345" s="2" t="s">
        <v>30</v>
      </c>
      <c r="D345" s="1" t="s">
        <v>16</v>
      </c>
      <c r="E345" s="2" t="s">
        <v>7</v>
      </c>
      <c r="F345" s="2" t="s">
        <v>13</v>
      </c>
      <c r="G345" s="2">
        <v>23</v>
      </c>
      <c r="H345" s="1" t="s">
        <v>22</v>
      </c>
    </row>
    <row r="346" spans="1:8" x14ac:dyDescent="0.25">
      <c r="B346" s="1" t="s">
        <v>15</v>
      </c>
      <c r="C346" s="2" t="s">
        <v>30</v>
      </c>
      <c r="D346" s="1" t="s">
        <v>16</v>
      </c>
      <c r="E346" s="2" t="s">
        <v>7</v>
      </c>
      <c r="F346" s="2" t="s">
        <v>13</v>
      </c>
      <c r="G346" s="2">
        <v>17</v>
      </c>
      <c r="H346" s="1" t="s">
        <v>22</v>
      </c>
    </row>
    <row r="347" spans="1:8" x14ac:dyDescent="0.25">
      <c r="A347" s="1">
        <v>9513736</v>
      </c>
      <c r="B347" s="1" t="s">
        <v>17</v>
      </c>
      <c r="C347" s="2" t="s">
        <v>33</v>
      </c>
      <c r="D347" s="1" t="s">
        <v>5</v>
      </c>
      <c r="E347" s="2" t="s">
        <v>7</v>
      </c>
      <c r="F347" s="2" t="s">
        <v>9</v>
      </c>
      <c r="G347" s="2">
        <v>23</v>
      </c>
      <c r="H347" s="1" t="s">
        <v>22</v>
      </c>
    </row>
    <row r="348" spans="1:8" x14ac:dyDescent="0.25">
      <c r="B348" s="1" t="s">
        <v>17</v>
      </c>
      <c r="C348" s="2" t="s">
        <v>33</v>
      </c>
      <c r="D348" s="1" t="s">
        <v>5</v>
      </c>
      <c r="E348" s="2" t="s">
        <v>7</v>
      </c>
      <c r="F348" s="2" t="s">
        <v>11</v>
      </c>
      <c r="G348" s="2">
        <v>49</v>
      </c>
      <c r="H348" s="1" t="s">
        <v>22</v>
      </c>
    </row>
    <row r="349" spans="1:8" x14ac:dyDescent="0.25">
      <c r="A349" s="3"/>
      <c r="B349" s="3"/>
      <c r="C349" s="3"/>
      <c r="D349" s="3"/>
      <c r="E349" s="3"/>
      <c r="F349" s="3"/>
      <c r="G349" s="3"/>
      <c r="H349" s="1" t="s">
        <v>22</v>
      </c>
    </row>
    <row r="350" spans="1:8" x14ac:dyDescent="0.25">
      <c r="A350" s="1">
        <v>9510807</v>
      </c>
      <c r="B350" s="1" t="s">
        <v>17</v>
      </c>
      <c r="C350" s="1" t="s">
        <v>29</v>
      </c>
      <c r="D350" s="1" t="s">
        <v>5</v>
      </c>
      <c r="E350" s="2" t="s">
        <v>7</v>
      </c>
      <c r="F350" s="2" t="s">
        <v>9</v>
      </c>
      <c r="G350" s="2">
        <v>39</v>
      </c>
      <c r="H350" s="1" t="s">
        <v>22</v>
      </c>
    </row>
    <row r="351" spans="1:8" x14ac:dyDescent="0.25">
      <c r="B351" s="1" t="s">
        <v>17</v>
      </c>
      <c r="C351" s="1" t="s">
        <v>29</v>
      </c>
      <c r="D351" s="1" t="s">
        <v>5</v>
      </c>
      <c r="E351" s="2" t="s">
        <v>7</v>
      </c>
      <c r="F351" s="2" t="s">
        <v>9</v>
      </c>
      <c r="G351" s="2">
        <v>45</v>
      </c>
      <c r="H351" s="1" t="s">
        <v>22</v>
      </c>
    </row>
    <row r="352" spans="1:8" x14ac:dyDescent="0.25">
      <c r="A352" s="1">
        <v>9510808</v>
      </c>
      <c r="B352" s="1" t="s">
        <v>17</v>
      </c>
      <c r="C352" s="1" t="s">
        <v>29</v>
      </c>
      <c r="D352" s="1" t="s">
        <v>5</v>
      </c>
      <c r="E352" s="2" t="s">
        <v>7</v>
      </c>
      <c r="F352" s="2" t="s">
        <v>9</v>
      </c>
      <c r="G352" s="2">
        <v>3</v>
      </c>
      <c r="H352" s="1" t="s">
        <v>22</v>
      </c>
    </row>
    <row r="353" spans="1:8" x14ac:dyDescent="0.25">
      <c r="B353" s="1" t="s">
        <v>17</v>
      </c>
      <c r="C353" s="1" t="s">
        <v>29</v>
      </c>
      <c r="D353" s="1" t="s">
        <v>5</v>
      </c>
      <c r="E353" s="2" t="s">
        <v>7</v>
      </c>
      <c r="F353" s="2" t="s">
        <v>13</v>
      </c>
      <c r="G353" s="2">
        <v>28</v>
      </c>
      <c r="H353" s="1" t="s">
        <v>22</v>
      </c>
    </row>
    <row r="354" spans="1:8" x14ac:dyDescent="0.25">
      <c r="B354" s="1" t="s">
        <v>17</v>
      </c>
      <c r="C354" s="1" t="s">
        <v>29</v>
      </c>
      <c r="D354" s="1" t="s">
        <v>5</v>
      </c>
      <c r="E354" s="2" t="s">
        <v>7</v>
      </c>
      <c r="F354" s="2" t="s">
        <v>13</v>
      </c>
      <c r="G354" s="2">
        <v>7</v>
      </c>
      <c r="H354" s="1" t="s">
        <v>22</v>
      </c>
    </row>
    <row r="355" spans="1:8" x14ac:dyDescent="0.25">
      <c r="B355" s="1" t="s">
        <v>18</v>
      </c>
      <c r="C355" s="1" t="s">
        <v>36</v>
      </c>
      <c r="D355" s="1" t="s">
        <v>16</v>
      </c>
      <c r="E355" s="2" t="s">
        <v>7</v>
      </c>
      <c r="F355" s="2" t="s">
        <v>11</v>
      </c>
      <c r="G355" s="2">
        <v>2</v>
      </c>
      <c r="H355" s="1" t="s">
        <v>22</v>
      </c>
    </row>
    <row r="356" spans="1:8" x14ac:dyDescent="0.25">
      <c r="A356" s="1">
        <v>9510809</v>
      </c>
      <c r="B356" s="1" t="s">
        <v>18</v>
      </c>
      <c r="C356" s="1" t="s">
        <v>36</v>
      </c>
      <c r="D356" s="1" t="s">
        <v>16</v>
      </c>
      <c r="E356" s="2" t="s">
        <v>7</v>
      </c>
      <c r="F356" s="2" t="s">
        <v>11</v>
      </c>
      <c r="G356" s="2">
        <v>24</v>
      </c>
      <c r="H356" s="1" t="s">
        <v>22</v>
      </c>
    </row>
    <row r="357" spans="1:8" x14ac:dyDescent="0.25">
      <c r="B357" s="1" t="s">
        <v>18</v>
      </c>
      <c r="C357" s="1" t="s">
        <v>36</v>
      </c>
      <c r="D357" s="1" t="s">
        <v>16</v>
      </c>
      <c r="E357" s="2" t="s">
        <v>7</v>
      </c>
      <c r="F357" s="2" t="s">
        <v>11</v>
      </c>
      <c r="G357" s="2">
        <v>64</v>
      </c>
      <c r="H357" s="1" t="s">
        <v>22</v>
      </c>
    </row>
    <row r="358" spans="1:8" x14ac:dyDescent="0.25">
      <c r="B358" s="1" t="s">
        <v>18</v>
      </c>
      <c r="C358" s="1" t="s">
        <v>32</v>
      </c>
      <c r="D358" s="1" t="s">
        <v>16</v>
      </c>
      <c r="E358" s="1" t="s">
        <v>7</v>
      </c>
      <c r="F358" s="1" t="s">
        <v>13</v>
      </c>
      <c r="G358" s="1">
        <v>9</v>
      </c>
      <c r="H358" s="1" t="s">
        <v>22</v>
      </c>
    </row>
    <row r="359" spans="1:8" x14ac:dyDescent="0.25">
      <c r="B359" s="1" t="s">
        <v>18</v>
      </c>
      <c r="C359" s="1" t="s">
        <v>32</v>
      </c>
      <c r="D359" s="1" t="s">
        <v>16</v>
      </c>
      <c r="E359" s="1" t="s">
        <v>7</v>
      </c>
      <c r="F359" s="1" t="s">
        <v>13</v>
      </c>
      <c r="G359" s="1">
        <v>42</v>
      </c>
      <c r="H359" s="1" t="s">
        <v>22</v>
      </c>
    </row>
    <row r="360" spans="1:8" x14ac:dyDescent="0.25">
      <c r="A360" s="1">
        <v>9510810</v>
      </c>
      <c r="B360" s="1" t="s">
        <v>18</v>
      </c>
      <c r="C360" s="1" t="s">
        <v>32</v>
      </c>
      <c r="D360" s="1" t="s">
        <v>16</v>
      </c>
      <c r="E360" s="1" t="s">
        <v>7</v>
      </c>
      <c r="F360" s="1" t="s">
        <v>13</v>
      </c>
      <c r="G360" s="1">
        <v>17</v>
      </c>
      <c r="H360" s="1" t="s">
        <v>22</v>
      </c>
    </row>
    <row r="361" spans="1:8" x14ac:dyDescent="0.25">
      <c r="B361" s="1" t="s">
        <v>18</v>
      </c>
      <c r="C361" s="1" t="s">
        <v>36</v>
      </c>
      <c r="D361" s="1" t="s">
        <v>16</v>
      </c>
      <c r="E361" s="2" t="s">
        <v>7</v>
      </c>
      <c r="F361" s="2" t="s">
        <v>11</v>
      </c>
      <c r="G361" s="2">
        <v>51</v>
      </c>
      <c r="H361" s="1" t="s">
        <v>22</v>
      </c>
    </row>
    <row r="362" spans="1:8" x14ac:dyDescent="0.25">
      <c r="B362" s="1" t="s">
        <v>18</v>
      </c>
      <c r="C362" s="1" t="s">
        <v>36</v>
      </c>
      <c r="D362" s="1" t="s">
        <v>16</v>
      </c>
      <c r="E362" s="2" t="s">
        <v>7</v>
      </c>
      <c r="F362" s="2" t="s">
        <v>11</v>
      </c>
      <c r="G362" s="2">
        <v>3</v>
      </c>
      <c r="H362" s="1" t="s">
        <v>22</v>
      </c>
    </row>
    <row r="363" spans="1:8" x14ac:dyDescent="0.25">
      <c r="A363" s="1">
        <v>9510811</v>
      </c>
      <c r="B363" s="1" t="s">
        <v>18</v>
      </c>
      <c r="C363" s="1" t="s">
        <v>36</v>
      </c>
      <c r="D363" s="1" t="s">
        <v>16</v>
      </c>
      <c r="E363" s="2" t="s">
        <v>7</v>
      </c>
      <c r="F363" s="2" t="s">
        <v>11</v>
      </c>
      <c r="G363" s="2">
        <v>46</v>
      </c>
      <c r="H363" s="1" t="s">
        <v>22</v>
      </c>
    </row>
    <row r="364" spans="1:8" x14ac:dyDescent="0.25">
      <c r="B364" s="1" t="s">
        <v>18</v>
      </c>
      <c r="C364" s="1" t="s">
        <v>32</v>
      </c>
      <c r="D364" s="1" t="s">
        <v>16</v>
      </c>
      <c r="E364" s="1" t="s">
        <v>7</v>
      </c>
      <c r="F364" s="1" t="s">
        <v>14</v>
      </c>
      <c r="G364" s="1">
        <v>51</v>
      </c>
      <c r="H364" s="1" t="s">
        <v>22</v>
      </c>
    </row>
    <row r="365" spans="1:8" x14ac:dyDescent="0.25">
      <c r="A365" s="1">
        <v>9510812</v>
      </c>
      <c r="B365" s="1" t="s">
        <v>18</v>
      </c>
      <c r="C365" s="1" t="s">
        <v>36</v>
      </c>
      <c r="D365" s="1" t="s">
        <v>16</v>
      </c>
      <c r="E365" s="1" t="s">
        <v>7</v>
      </c>
      <c r="F365" s="1" t="s">
        <v>12</v>
      </c>
      <c r="G365" s="1">
        <v>13</v>
      </c>
      <c r="H365" s="1" t="s">
        <v>22</v>
      </c>
    </row>
    <row r="366" spans="1:8" x14ac:dyDescent="0.25">
      <c r="A366" s="1">
        <v>9510814</v>
      </c>
      <c r="B366" s="1" t="s">
        <v>18</v>
      </c>
      <c r="C366" s="1" t="s">
        <v>36</v>
      </c>
      <c r="D366" s="1" t="s">
        <v>16</v>
      </c>
      <c r="E366" s="1" t="s">
        <v>7</v>
      </c>
      <c r="F366" s="1" t="s">
        <v>12</v>
      </c>
      <c r="G366" s="1">
        <v>32</v>
      </c>
      <c r="H366" s="1" t="s">
        <v>22</v>
      </c>
    </row>
    <row r="367" spans="1:8" x14ac:dyDescent="0.25">
      <c r="B367" s="1" t="s">
        <v>18</v>
      </c>
      <c r="C367" s="1" t="s">
        <v>36</v>
      </c>
      <c r="D367" s="1" t="s">
        <v>16</v>
      </c>
      <c r="E367" s="2" t="s">
        <v>7</v>
      </c>
      <c r="F367" s="2" t="s">
        <v>12</v>
      </c>
      <c r="G367" s="2">
        <v>4</v>
      </c>
      <c r="H367" s="1" t="s">
        <v>22</v>
      </c>
    </row>
    <row r="368" spans="1:8" x14ac:dyDescent="0.25">
      <c r="A368" s="1">
        <v>9510815</v>
      </c>
      <c r="B368" s="1" t="s">
        <v>18</v>
      </c>
      <c r="C368" s="1" t="s">
        <v>32</v>
      </c>
      <c r="D368" s="1" t="s">
        <v>16</v>
      </c>
      <c r="E368" s="1" t="s">
        <v>7</v>
      </c>
      <c r="F368" s="1" t="s">
        <v>14</v>
      </c>
      <c r="G368" s="1">
        <v>1</v>
      </c>
      <c r="H368" s="1" t="s">
        <v>22</v>
      </c>
    </row>
    <row r="369" spans="1:8" x14ac:dyDescent="0.25">
      <c r="B369" s="1" t="s">
        <v>18</v>
      </c>
      <c r="C369" s="1" t="s">
        <v>36</v>
      </c>
      <c r="D369" s="1" t="s">
        <v>16</v>
      </c>
      <c r="E369" s="2" t="s">
        <v>7</v>
      </c>
      <c r="F369" s="2" t="s">
        <v>12</v>
      </c>
      <c r="G369" s="2">
        <v>47</v>
      </c>
      <c r="H369" s="1" t="s">
        <v>22</v>
      </c>
    </row>
    <row r="370" spans="1:8" x14ac:dyDescent="0.25">
      <c r="B370" s="1" t="s">
        <v>18</v>
      </c>
      <c r="C370" s="1" t="s">
        <v>36</v>
      </c>
      <c r="D370" s="1" t="s">
        <v>16</v>
      </c>
      <c r="E370" s="1" t="s">
        <v>7</v>
      </c>
      <c r="F370" s="1" t="s">
        <v>13</v>
      </c>
      <c r="G370" s="1">
        <v>14</v>
      </c>
      <c r="H370" s="1" t="s">
        <v>22</v>
      </c>
    </row>
    <row r="371" spans="1:8" x14ac:dyDescent="0.25">
      <c r="A371" s="1">
        <v>9510816</v>
      </c>
      <c r="B371" s="1" t="s">
        <v>18</v>
      </c>
      <c r="C371" s="1" t="s">
        <v>32</v>
      </c>
      <c r="D371" s="1" t="s">
        <v>16</v>
      </c>
      <c r="E371" s="1" t="s">
        <v>7</v>
      </c>
      <c r="F371" s="1" t="s">
        <v>14</v>
      </c>
      <c r="G371" s="1">
        <v>2</v>
      </c>
      <c r="H371" s="1" t="s">
        <v>22</v>
      </c>
    </row>
    <row r="372" spans="1:8" x14ac:dyDescent="0.25">
      <c r="B372" s="1" t="s">
        <v>18</v>
      </c>
      <c r="C372" s="1" t="s">
        <v>36</v>
      </c>
      <c r="D372" s="1" t="s">
        <v>16</v>
      </c>
      <c r="E372" s="1" t="s">
        <v>7</v>
      </c>
      <c r="F372" s="1" t="s">
        <v>13</v>
      </c>
      <c r="G372" s="1">
        <v>17</v>
      </c>
      <c r="H372" s="1" t="s">
        <v>22</v>
      </c>
    </row>
    <row r="373" spans="1:8" x14ac:dyDescent="0.25">
      <c r="B373" s="1" t="s">
        <v>18</v>
      </c>
      <c r="C373" s="1" t="s">
        <v>36</v>
      </c>
      <c r="D373" s="1" t="s">
        <v>16</v>
      </c>
      <c r="E373" s="2" t="s">
        <v>7</v>
      </c>
      <c r="F373" s="2" t="s">
        <v>13</v>
      </c>
      <c r="G373" s="2">
        <v>78</v>
      </c>
      <c r="H373" s="1" t="s">
        <v>22</v>
      </c>
    </row>
    <row r="374" spans="1:8" x14ac:dyDescent="0.25">
      <c r="A374" s="1">
        <v>9510817</v>
      </c>
      <c r="B374" s="1" t="s">
        <v>18</v>
      </c>
      <c r="C374" s="1" t="s">
        <v>32</v>
      </c>
      <c r="D374" s="1" t="s">
        <v>16</v>
      </c>
      <c r="E374" s="1" t="s">
        <v>7</v>
      </c>
      <c r="F374" s="1" t="s">
        <v>14</v>
      </c>
      <c r="G374" s="1">
        <v>15</v>
      </c>
      <c r="H374" s="1" t="s">
        <v>22</v>
      </c>
    </row>
    <row r="375" spans="1:8" x14ac:dyDescent="0.25">
      <c r="A375" s="1">
        <v>9510818</v>
      </c>
      <c r="B375" s="1" t="s">
        <v>18</v>
      </c>
      <c r="C375" s="1" t="s">
        <v>36</v>
      </c>
      <c r="D375" s="1" t="s">
        <v>16</v>
      </c>
      <c r="E375" s="2" t="s">
        <v>7</v>
      </c>
      <c r="F375" s="2" t="s">
        <v>13</v>
      </c>
      <c r="G375" s="2">
        <v>15</v>
      </c>
      <c r="H375" s="1" t="s">
        <v>22</v>
      </c>
    </row>
    <row r="376" spans="1:8" x14ac:dyDescent="0.25">
      <c r="A376" s="1">
        <v>9510819</v>
      </c>
      <c r="B376" s="1" t="s">
        <v>18</v>
      </c>
      <c r="C376" s="1" t="s">
        <v>36</v>
      </c>
      <c r="D376" s="1" t="s">
        <v>16</v>
      </c>
      <c r="E376" s="1" t="s">
        <v>7</v>
      </c>
      <c r="F376" s="1" t="s">
        <v>14</v>
      </c>
      <c r="G376" s="1">
        <v>5</v>
      </c>
      <c r="H376" s="1" t="s">
        <v>22</v>
      </c>
    </row>
    <row r="377" spans="1:8" x14ac:dyDescent="0.25">
      <c r="B377" s="1" t="s">
        <v>18</v>
      </c>
      <c r="C377" s="1" t="s">
        <v>36</v>
      </c>
      <c r="D377" s="1" t="s">
        <v>16</v>
      </c>
      <c r="E377" s="2" t="s">
        <v>7</v>
      </c>
      <c r="F377" s="2" t="s">
        <v>14</v>
      </c>
      <c r="G377" s="2">
        <v>15</v>
      </c>
      <c r="H377" s="1" t="s">
        <v>22</v>
      </c>
    </row>
    <row r="378" spans="1:8" x14ac:dyDescent="0.25">
      <c r="B378" s="1" t="s">
        <v>18</v>
      </c>
      <c r="C378" s="1" t="s">
        <v>36</v>
      </c>
      <c r="D378" s="1" t="s">
        <v>16</v>
      </c>
      <c r="E378" s="2" t="s">
        <v>7</v>
      </c>
      <c r="F378" s="2" t="s">
        <v>14</v>
      </c>
      <c r="G378" s="2">
        <v>1</v>
      </c>
      <c r="H378" s="1" t="s">
        <v>22</v>
      </c>
    </row>
    <row r="379" spans="1:8" x14ac:dyDescent="0.25">
      <c r="A379" s="3"/>
      <c r="B379" s="3"/>
      <c r="C379" s="3"/>
      <c r="D379" s="3"/>
      <c r="E379" s="3"/>
      <c r="F379" s="3"/>
      <c r="G379" s="3"/>
      <c r="H379" s="1" t="s">
        <v>22</v>
      </c>
    </row>
    <row r="380" spans="1:8" x14ac:dyDescent="0.25">
      <c r="A380" s="1">
        <v>9505329</v>
      </c>
      <c r="B380" s="1" t="s">
        <v>17</v>
      </c>
      <c r="C380" s="1" t="s">
        <v>32</v>
      </c>
      <c r="D380" s="1" t="s">
        <v>5</v>
      </c>
      <c r="E380" s="1" t="s">
        <v>7</v>
      </c>
      <c r="F380" s="1" t="s">
        <v>13</v>
      </c>
      <c r="G380" s="1">
        <v>61</v>
      </c>
      <c r="H380" s="1" t="s">
        <v>22</v>
      </c>
    </row>
    <row r="381" spans="1:8" x14ac:dyDescent="0.25">
      <c r="A381" s="1">
        <v>9505330</v>
      </c>
      <c r="B381" s="1" t="s">
        <v>17</v>
      </c>
      <c r="C381" s="1" t="s">
        <v>32</v>
      </c>
      <c r="D381" s="1" t="s">
        <v>5</v>
      </c>
      <c r="E381" s="1" t="s">
        <v>7</v>
      </c>
      <c r="F381" s="1" t="s">
        <v>13</v>
      </c>
      <c r="G381" s="1">
        <v>27</v>
      </c>
      <c r="H381" s="1" t="s">
        <v>22</v>
      </c>
    </row>
    <row r="382" spans="1:8" x14ac:dyDescent="0.25">
      <c r="B382" s="1" t="s">
        <v>17</v>
      </c>
      <c r="C382" s="1" t="s">
        <v>32</v>
      </c>
      <c r="D382" s="1" t="s">
        <v>5</v>
      </c>
      <c r="E382" s="1" t="s">
        <v>7</v>
      </c>
      <c r="F382" s="1" t="s">
        <v>13</v>
      </c>
      <c r="G382" s="1">
        <v>11</v>
      </c>
      <c r="H382" s="1" t="s">
        <v>22</v>
      </c>
    </row>
    <row r="383" spans="1:8" x14ac:dyDescent="0.25">
      <c r="B383" s="1" t="s">
        <v>17</v>
      </c>
      <c r="C383" s="1" t="s">
        <v>32</v>
      </c>
      <c r="D383" s="1" t="s">
        <v>5</v>
      </c>
      <c r="E383" s="1" t="s">
        <v>7</v>
      </c>
      <c r="F383" s="1" t="s">
        <v>13</v>
      </c>
      <c r="G383" s="1">
        <v>4</v>
      </c>
      <c r="H383" s="1" t="s">
        <v>22</v>
      </c>
    </row>
    <row r="384" spans="1:8" x14ac:dyDescent="0.25">
      <c r="A384" s="1">
        <v>9505331</v>
      </c>
      <c r="B384" s="1" t="s">
        <v>17</v>
      </c>
      <c r="C384" s="1" t="s">
        <v>32</v>
      </c>
      <c r="D384" s="1" t="s">
        <v>5</v>
      </c>
      <c r="E384" s="1" t="s">
        <v>7</v>
      </c>
      <c r="F384" s="1" t="s">
        <v>13</v>
      </c>
      <c r="G384" s="1">
        <v>26</v>
      </c>
      <c r="H384" s="1" t="s">
        <v>22</v>
      </c>
    </row>
    <row r="385" spans="1:8" x14ac:dyDescent="0.25">
      <c r="B385" s="1" t="s">
        <v>17</v>
      </c>
      <c r="C385" s="1" t="s">
        <v>32</v>
      </c>
      <c r="D385" s="1" t="s">
        <v>5</v>
      </c>
      <c r="E385" s="1" t="s">
        <v>7</v>
      </c>
      <c r="F385" s="1" t="s">
        <v>13</v>
      </c>
      <c r="G385" s="1">
        <v>5</v>
      </c>
      <c r="H385" s="1" t="s">
        <v>22</v>
      </c>
    </row>
    <row r="386" spans="1:8" x14ac:dyDescent="0.25">
      <c r="A386" s="1">
        <v>9505332</v>
      </c>
      <c r="B386" s="1" t="s">
        <v>17</v>
      </c>
      <c r="C386" s="1" t="s">
        <v>32</v>
      </c>
      <c r="D386" s="1" t="s">
        <v>5</v>
      </c>
      <c r="E386" s="2" t="s">
        <v>7</v>
      </c>
      <c r="F386" s="2" t="s">
        <v>13</v>
      </c>
      <c r="G386" s="2">
        <v>34</v>
      </c>
      <c r="H386" s="1" t="s">
        <v>22</v>
      </c>
    </row>
    <row r="387" spans="1:8" x14ac:dyDescent="0.25">
      <c r="B387" s="1" t="s">
        <v>17</v>
      </c>
      <c r="C387" s="1" t="s">
        <v>32</v>
      </c>
      <c r="D387" s="1" t="s">
        <v>5</v>
      </c>
      <c r="E387" s="2" t="s">
        <v>7</v>
      </c>
      <c r="F387" s="2" t="s">
        <v>13</v>
      </c>
      <c r="G387" s="2">
        <v>44</v>
      </c>
      <c r="H387" s="1" t="s">
        <v>22</v>
      </c>
    </row>
    <row r="388" spans="1:8" x14ac:dyDescent="0.25">
      <c r="B388" s="1" t="s">
        <v>17</v>
      </c>
      <c r="C388" s="1" t="s">
        <v>32</v>
      </c>
      <c r="D388" s="1" t="s">
        <v>5</v>
      </c>
      <c r="E388" s="2" t="s">
        <v>7</v>
      </c>
      <c r="F388" s="2" t="s">
        <v>13</v>
      </c>
      <c r="G388" s="2">
        <v>2</v>
      </c>
      <c r="H388" s="1" t="s">
        <v>22</v>
      </c>
    </row>
    <row r="389" spans="1:8" x14ac:dyDescent="0.25">
      <c r="A389" s="1">
        <v>9505333</v>
      </c>
      <c r="B389" s="1" t="s">
        <v>17</v>
      </c>
      <c r="C389" s="1" t="s">
        <v>32</v>
      </c>
      <c r="D389" s="1" t="s">
        <v>5</v>
      </c>
      <c r="E389" s="1" t="s">
        <v>7</v>
      </c>
      <c r="F389" s="1" t="s">
        <v>14</v>
      </c>
      <c r="G389" s="1">
        <v>1</v>
      </c>
      <c r="H389" s="1" t="s">
        <v>22</v>
      </c>
    </row>
    <row r="390" spans="1:8" x14ac:dyDescent="0.25">
      <c r="B390" s="1" t="s">
        <v>17</v>
      </c>
      <c r="C390" s="1" t="s">
        <v>32</v>
      </c>
      <c r="D390" s="1" t="s">
        <v>5</v>
      </c>
      <c r="E390" s="1" t="s">
        <v>7</v>
      </c>
      <c r="F390" s="1" t="s">
        <v>14</v>
      </c>
      <c r="G390" s="1">
        <v>15</v>
      </c>
      <c r="H390" s="1" t="s">
        <v>22</v>
      </c>
    </row>
    <row r="391" spans="1:8" x14ac:dyDescent="0.25">
      <c r="A391" s="1">
        <v>9505334</v>
      </c>
      <c r="B391" s="1" t="s">
        <v>17</v>
      </c>
      <c r="C391" s="1" t="s">
        <v>32</v>
      </c>
      <c r="D391" s="1" t="s">
        <v>5</v>
      </c>
      <c r="E391" s="2" t="s">
        <v>7</v>
      </c>
      <c r="F391" s="2" t="s">
        <v>14</v>
      </c>
      <c r="G391" s="2">
        <v>12</v>
      </c>
      <c r="H391" s="1" t="s">
        <v>22</v>
      </c>
    </row>
    <row r="392" spans="1:8" x14ac:dyDescent="0.25">
      <c r="B392" s="1" t="s">
        <v>17</v>
      </c>
      <c r="C392" s="1" t="s">
        <v>32</v>
      </c>
      <c r="D392" s="1" t="s">
        <v>5</v>
      </c>
      <c r="E392" s="2" t="s">
        <v>7</v>
      </c>
      <c r="F392" s="2" t="s">
        <v>14</v>
      </c>
      <c r="G392" s="2">
        <v>38</v>
      </c>
      <c r="H392" s="1" t="s">
        <v>22</v>
      </c>
    </row>
    <row r="393" spans="1:8" x14ac:dyDescent="0.25">
      <c r="B393" s="1" t="s">
        <v>18</v>
      </c>
      <c r="C393" s="1" t="s">
        <v>35</v>
      </c>
      <c r="D393" s="1" t="s">
        <v>16</v>
      </c>
      <c r="E393" s="2" t="s">
        <v>7</v>
      </c>
      <c r="F393" s="2" t="s">
        <v>11</v>
      </c>
      <c r="G393" s="2">
        <v>56</v>
      </c>
      <c r="H393" s="1" t="s">
        <v>22</v>
      </c>
    </row>
    <row r="394" spans="1:8" x14ac:dyDescent="0.25">
      <c r="A394" s="1">
        <v>9505335</v>
      </c>
      <c r="B394" s="1" t="s">
        <v>18</v>
      </c>
      <c r="C394" s="1" t="s">
        <v>35</v>
      </c>
      <c r="D394" s="1" t="s">
        <v>16</v>
      </c>
      <c r="E394" s="2" t="s">
        <v>7</v>
      </c>
      <c r="F394" s="2" t="s">
        <v>11</v>
      </c>
      <c r="G394" s="2">
        <v>72</v>
      </c>
      <c r="H394" s="1" t="s">
        <v>22</v>
      </c>
    </row>
    <row r="395" spans="1:8" x14ac:dyDescent="0.25">
      <c r="B395" s="1" t="s">
        <v>18</v>
      </c>
      <c r="C395" s="1" t="s">
        <v>35</v>
      </c>
      <c r="D395" s="1" t="s">
        <v>16</v>
      </c>
      <c r="E395" s="1" t="s">
        <v>7</v>
      </c>
      <c r="F395" s="1" t="s">
        <v>12</v>
      </c>
      <c r="G395" s="1">
        <v>11</v>
      </c>
      <c r="H395" s="1" t="s">
        <v>22</v>
      </c>
    </row>
    <row r="396" spans="1:8" x14ac:dyDescent="0.25">
      <c r="B396" s="1" t="s">
        <v>18</v>
      </c>
      <c r="C396" s="1" t="s">
        <v>35</v>
      </c>
      <c r="D396" s="1" t="s">
        <v>16</v>
      </c>
      <c r="E396" s="1" t="s">
        <v>7</v>
      </c>
      <c r="F396" s="1" t="s">
        <v>12</v>
      </c>
      <c r="G396" s="1">
        <v>39</v>
      </c>
      <c r="H396" s="1" t="s">
        <v>22</v>
      </c>
    </row>
    <row r="397" spans="1:8" x14ac:dyDescent="0.25">
      <c r="A397" s="1">
        <v>9505336</v>
      </c>
      <c r="B397" s="1" t="s">
        <v>18</v>
      </c>
      <c r="C397" s="1" t="s">
        <v>35</v>
      </c>
      <c r="D397" s="1" t="s">
        <v>16</v>
      </c>
      <c r="E397" s="1" t="s">
        <v>7</v>
      </c>
      <c r="F397" s="1" t="s">
        <v>13</v>
      </c>
      <c r="G397" s="1">
        <v>17</v>
      </c>
      <c r="H397" s="1" t="s">
        <v>22</v>
      </c>
    </row>
    <row r="398" spans="1:8" x14ac:dyDescent="0.25">
      <c r="B398" s="1" t="s">
        <v>18</v>
      </c>
      <c r="C398" s="1" t="s">
        <v>35</v>
      </c>
      <c r="D398" s="1" t="s">
        <v>16</v>
      </c>
      <c r="E398" s="1" t="s">
        <v>7</v>
      </c>
      <c r="F398" s="1" t="s">
        <v>13</v>
      </c>
      <c r="G398" s="1">
        <v>33</v>
      </c>
      <c r="H398" s="1" t="s">
        <v>22</v>
      </c>
    </row>
    <row r="399" spans="1:8" x14ac:dyDescent="0.25">
      <c r="A399" s="1">
        <v>9505337</v>
      </c>
      <c r="B399" s="1" t="s">
        <v>18</v>
      </c>
      <c r="C399" s="1" t="s">
        <v>35</v>
      </c>
      <c r="D399" s="1" t="s">
        <v>16</v>
      </c>
      <c r="E399" s="2" t="s">
        <v>7</v>
      </c>
      <c r="F399" s="2" t="s">
        <v>13</v>
      </c>
      <c r="G399" s="2">
        <v>10</v>
      </c>
      <c r="H399" s="1" t="s">
        <v>22</v>
      </c>
    </row>
    <row r="400" spans="1:8" x14ac:dyDescent="0.25">
      <c r="A400" s="1">
        <v>9505340</v>
      </c>
      <c r="B400" s="1" t="s">
        <v>18</v>
      </c>
      <c r="C400" s="1" t="s">
        <v>35</v>
      </c>
      <c r="D400" s="1" t="s">
        <v>16</v>
      </c>
      <c r="E400" s="2" t="s">
        <v>7</v>
      </c>
      <c r="F400" s="2" t="s">
        <v>13</v>
      </c>
      <c r="G400" s="2">
        <v>37</v>
      </c>
      <c r="H400" s="1" t="s">
        <v>22</v>
      </c>
    </row>
    <row r="401" spans="1:8" x14ac:dyDescent="0.25">
      <c r="B401" s="1" t="s">
        <v>18</v>
      </c>
      <c r="C401" s="1" t="s">
        <v>35</v>
      </c>
      <c r="D401" s="1" t="s">
        <v>16</v>
      </c>
      <c r="E401" s="2" t="s">
        <v>7</v>
      </c>
      <c r="F401" s="2" t="s">
        <v>13</v>
      </c>
      <c r="G401" s="2">
        <v>43</v>
      </c>
      <c r="H401" s="1" t="s">
        <v>22</v>
      </c>
    </row>
    <row r="402" spans="1:8" x14ac:dyDescent="0.25">
      <c r="A402" s="1">
        <v>9505341</v>
      </c>
      <c r="B402" s="1" t="s">
        <v>18</v>
      </c>
      <c r="C402" s="1" t="s">
        <v>35</v>
      </c>
      <c r="D402" s="1" t="s">
        <v>16</v>
      </c>
      <c r="E402" s="2" t="s">
        <v>7</v>
      </c>
      <c r="F402" s="2" t="s">
        <v>13</v>
      </c>
      <c r="G402" s="2">
        <v>10</v>
      </c>
      <c r="H402" s="1" t="s">
        <v>22</v>
      </c>
    </row>
    <row r="403" spans="1:8" x14ac:dyDescent="0.25">
      <c r="B403" s="1" t="s">
        <v>18</v>
      </c>
      <c r="C403" s="1" t="s">
        <v>35</v>
      </c>
      <c r="D403" s="1" t="s">
        <v>16</v>
      </c>
      <c r="E403" s="1" t="s">
        <v>7</v>
      </c>
      <c r="F403" s="1" t="s">
        <v>14</v>
      </c>
      <c r="G403" s="1">
        <v>17</v>
      </c>
      <c r="H403" s="1" t="s">
        <v>22</v>
      </c>
    </row>
    <row r="404" spans="1:8" x14ac:dyDescent="0.25">
      <c r="B404" s="1" t="s">
        <v>18</v>
      </c>
      <c r="C404" s="1" t="s">
        <v>35</v>
      </c>
      <c r="D404" s="1" t="s">
        <v>16</v>
      </c>
      <c r="E404" s="1" t="s">
        <v>7</v>
      </c>
      <c r="F404" s="1" t="s">
        <v>14</v>
      </c>
      <c r="G404" s="1">
        <v>17</v>
      </c>
      <c r="H404" s="1" t="s">
        <v>22</v>
      </c>
    </row>
    <row r="405" spans="1:8" x14ac:dyDescent="0.25">
      <c r="A405" s="1">
        <v>9505342</v>
      </c>
      <c r="B405" s="1" t="s">
        <v>18</v>
      </c>
      <c r="C405" s="1" t="s">
        <v>35</v>
      </c>
      <c r="D405" s="1" t="s">
        <v>16</v>
      </c>
      <c r="E405" s="1" t="s">
        <v>7</v>
      </c>
      <c r="F405" s="1" t="s">
        <v>14</v>
      </c>
      <c r="G405" s="1">
        <v>9</v>
      </c>
      <c r="H405" s="1" t="s">
        <v>22</v>
      </c>
    </row>
    <row r="406" spans="1:8" x14ac:dyDescent="0.25">
      <c r="B406" s="1" t="s">
        <v>18</v>
      </c>
      <c r="C406" s="1" t="s">
        <v>35</v>
      </c>
      <c r="D406" s="1" t="s">
        <v>16</v>
      </c>
      <c r="E406" s="2" t="s">
        <v>7</v>
      </c>
      <c r="F406" s="2" t="s">
        <v>14</v>
      </c>
      <c r="G406" s="2">
        <v>26</v>
      </c>
      <c r="H406" s="1" t="s">
        <v>22</v>
      </c>
    </row>
    <row r="407" spans="1:8" x14ac:dyDescent="0.25">
      <c r="A407" s="1">
        <v>950343</v>
      </c>
      <c r="B407" s="1" t="s">
        <v>18</v>
      </c>
      <c r="C407" s="1" t="s">
        <v>35</v>
      </c>
      <c r="D407" s="1" t="s">
        <v>16</v>
      </c>
      <c r="E407" s="2" t="s">
        <v>7</v>
      </c>
      <c r="F407" s="2" t="s">
        <v>14</v>
      </c>
      <c r="G407" s="2">
        <v>14</v>
      </c>
      <c r="H407" s="1" t="s">
        <v>22</v>
      </c>
    </row>
    <row r="408" spans="1:8" x14ac:dyDescent="0.25">
      <c r="A408" s="3"/>
      <c r="B408" s="3"/>
      <c r="C408" s="3"/>
      <c r="D408" s="3"/>
      <c r="E408" s="3"/>
      <c r="F408" s="3"/>
      <c r="G408" s="3"/>
      <c r="H408" s="1" t="s">
        <v>22</v>
      </c>
    </row>
    <row r="409" spans="1:8" x14ac:dyDescent="0.25">
      <c r="A409" s="1">
        <v>9507967</v>
      </c>
      <c r="B409" s="1" t="s">
        <v>18</v>
      </c>
      <c r="C409" s="1" t="s">
        <v>31</v>
      </c>
      <c r="D409" s="1" t="s">
        <v>16</v>
      </c>
      <c r="E409" s="1" t="s">
        <v>7</v>
      </c>
      <c r="F409" s="1" t="s">
        <v>11</v>
      </c>
      <c r="G409" s="1">
        <v>10</v>
      </c>
      <c r="H409" s="1" t="s">
        <v>22</v>
      </c>
    </row>
    <row r="410" spans="1:8" x14ac:dyDescent="0.25">
      <c r="A410" s="1">
        <v>9507968</v>
      </c>
      <c r="B410" s="1" t="s">
        <v>18</v>
      </c>
      <c r="C410" s="1" t="s">
        <v>31</v>
      </c>
      <c r="D410" s="1" t="s">
        <v>16</v>
      </c>
      <c r="E410" s="2" t="s">
        <v>7</v>
      </c>
      <c r="F410" s="2" t="s">
        <v>11</v>
      </c>
      <c r="G410" s="2">
        <v>27</v>
      </c>
      <c r="H410" s="1" t="s">
        <v>22</v>
      </c>
    </row>
    <row r="411" spans="1:8" x14ac:dyDescent="0.25">
      <c r="B411" s="1" t="s">
        <v>18</v>
      </c>
      <c r="C411" s="1" t="s">
        <v>31</v>
      </c>
      <c r="D411" s="1" t="s">
        <v>16</v>
      </c>
      <c r="E411" s="1" t="s">
        <v>7</v>
      </c>
      <c r="F411" s="1" t="s">
        <v>12</v>
      </c>
      <c r="G411" s="1">
        <v>6</v>
      </c>
      <c r="H411" s="1" t="s">
        <v>22</v>
      </c>
    </row>
    <row r="412" spans="1:8" x14ac:dyDescent="0.25">
      <c r="B412" s="1" t="s">
        <v>18</v>
      </c>
      <c r="C412" s="1" t="s">
        <v>36</v>
      </c>
      <c r="D412" s="1" t="s">
        <v>16</v>
      </c>
      <c r="E412" s="2" t="s">
        <v>7</v>
      </c>
      <c r="F412" s="2" t="s">
        <v>14</v>
      </c>
      <c r="G412" s="2">
        <v>2</v>
      </c>
      <c r="H412" s="1" t="s">
        <v>22</v>
      </c>
    </row>
    <row r="413" spans="1:8" x14ac:dyDescent="0.25">
      <c r="A413" s="1">
        <v>9507969</v>
      </c>
      <c r="B413" s="1" t="s">
        <v>18</v>
      </c>
      <c r="C413" s="1" t="s">
        <v>31</v>
      </c>
      <c r="D413" s="1" t="s">
        <v>16</v>
      </c>
      <c r="E413" s="2" t="s">
        <v>7</v>
      </c>
      <c r="F413" s="2" t="s">
        <v>12</v>
      </c>
      <c r="G413" s="2">
        <v>15</v>
      </c>
      <c r="H413" s="1" t="s">
        <v>22</v>
      </c>
    </row>
    <row r="414" spans="1:8" x14ac:dyDescent="0.25">
      <c r="B414" s="1" t="s">
        <v>18</v>
      </c>
      <c r="C414" s="1" t="s">
        <v>31</v>
      </c>
      <c r="D414" s="1" t="s">
        <v>16</v>
      </c>
      <c r="E414" s="1" t="s">
        <v>7</v>
      </c>
      <c r="F414" s="1" t="s">
        <v>13</v>
      </c>
      <c r="G414" s="1">
        <v>1</v>
      </c>
      <c r="H414" s="1" t="s">
        <v>22</v>
      </c>
    </row>
    <row r="415" spans="1:8" x14ac:dyDescent="0.25">
      <c r="B415" s="1" t="s">
        <v>18</v>
      </c>
      <c r="C415" s="1" t="s">
        <v>31</v>
      </c>
      <c r="D415" s="1" t="s">
        <v>16</v>
      </c>
      <c r="E415" s="2" t="s">
        <v>7</v>
      </c>
      <c r="F415" s="2" t="s">
        <v>13</v>
      </c>
      <c r="G415" s="2">
        <v>3</v>
      </c>
      <c r="H415" s="1" t="s">
        <v>22</v>
      </c>
    </row>
    <row r="416" spans="1:8" x14ac:dyDescent="0.25">
      <c r="B416" s="5" t="s">
        <v>17</v>
      </c>
      <c r="C416" s="5" t="s">
        <v>29</v>
      </c>
      <c r="D416" s="1" t="s">
        <v>5</v>
      </c>
      <c r="E416" s="2" t="s">
        <v>7</v>
      </c>
      <c r="F416" s="5" t="s">
        <v>13</v>
      </c>
      <c r="G416" s="5">
        <v>3</v>
      </c>
      <c r="H416" s="1" t="s">
        <v>22</v>
      </c>
    </row>
    <row r="417" spans="2:8" x14ac:dyDescent="0.25">
      <c r="B417" s="1" t="s">
        <v>17</v>
      </c>
      <c r="C417" s="1" t="s">
        <v>29</v>
      </c>
      <c r="D417" s="1" t="s">
        <v>5</v>
      </c>
      <c r="E417" s="2" t="s">
        <v>7</v>
      </c>
      <c r="F417" s="2" t="s">
        <v>14</v>
      </c>
      <c r="G417" s="2">
        <v>11</v>
      </c>
      <c r="H417" s="1" t="s">
        <v>22</v>
      </c>
    </row>
  </sheetData>
  <autoFilter ref="B1:G417"/>
  <sortState ref="B259:G279">
    <sortCondition ref="F259:F27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view="pageBreakPreview" topLeftCell="A34" zoomScale="62" zoomScaleSheetLayoutView="62" workbookViewId="0">
      <selection activeCell="A37" sqref="A37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9" t="s">
        <v>61</v>
      </c>
      <c r="B13" s="9"/>
      <c r="C13" s="10" t="s">
        <v>33</v>
      </c>
      <c r="D13" s="11"/>
      <c r="E13" s="11">
        <v>66</v>
      </c>
      <c r="F13" s="11">
        <v>133</v>
      </c>
      <c r="G13" s="11">
        <v>26</v>
      </c>
      <c r="H13" s="11"/>
      <c r="I13" s="12">
        <f>SUM(D13:H13)</f>
        <v>225</v>
      </c>
      <c r="J13" s="19"/>
    </row>
    <row r="14" spans="1:10" ht="108" customHeight="1" x14ac:dyDescent="0.25">
      <c r="A14" s="13" t="s">
        <v>59</v>
      </c>
      <c r="B14" s="13"/>
      <c r="C14" s="11" t="s">
        <v>29</v>
      </c>
      <c r="D14" s="11"/>
      <c r="E14" s="11"/>
      <c r="F14" s="11">
        <v>55</v>
      </c>
      <c r="G14" s="11">
        <v>21</v>
      </c>
      <c r="H14" s="11">
        <v>7</v>
      </c>
      <c r="I14" s="12">
        <f>SUM(D14:H14)</f>
        <v>83</v>
      </c>
      <c r="J14" s="19"/>
    </row>
    <row r="15" spans="1:10" ht="108" customHeight="1" x14ac:dyDescent="0.25">
      <c r="A15" s="13" t="s">
        <v>78</v>
      </c>
      <c r="B15" s="13"/>
      <c r="C15" s="11" t="s">
        <v>31</v>
      </c>
      <c r="D15" s="11">
        <v>199</v>
      </c>
      <c r="E15" s="11">
        <v>420</v>
      </c>
      <c r="F15" s="11">
        <v>409</v>
      </c>
      <c r="G15" s="11">
        <v>216</v>
      </c>
      <c r="H15" s="11">
        <v>43</v>
      </c>
      <c r="I15" s="12">
        <f>SUM(D15:H15)</f>
        <v>1287</v>
      </c>
      <c r="J15" s="19"/>
    </row>
    <row r="16" spans="1:10" ht="108" customHeight="1" x14ac:dyDescent="0.25">
      <c r="A16" s="13" t="s">
        <v>60</v>
      </c>
      <c r="B16" s="13"/>
      <c r="C16" s="11" t="s">
        <v>32</v>
      </c>
      <c r="D16" s="11">
        <v>120</v>
      </c>
      <c r="E16" s="11">
        <v>323</v>
      </c>
      <c r="F16" s="11">
        <v>320</v>
      </c>
      <c r="G16" s="11">
        <v>198</v>
      </c>
      <c r="H16" s="11">
        <v>57</v>
      </c>
      <c r="I16" s="12">
        <f>SUM(D16:H16)</f>
        <v>1018</v>
      </c>
      <c r="J16" s="19"/>
    </row>
    <row r="17" spans="1:10" ht="108" customHeight="1" x14ac:dyDescent="0.25">
      <c r="A17" s="13"/>
      <c r="B17" s="13"/>
      <c r="C17" s="11"/>
      <c r="D17" s="11"/>
      <c r="E17" s="11"/>
      <c r="F17" s="11"/>
      <c r="G17" s="11"/>
      <c r="H17" s="11"/>
      <c r="I17" s="20"/>
      <c r="J17" s="19"/>
    </row>
    <row r="18" spans="1:10" ht="108" customHeight="1" x14ac:dyDescent="0.25">
      <c r="A18" s="13" t="s">
        <v>63</v>
      </c>
      <c r="B18" s="13"/>
      <c r="C18" s="11" t="s">
        <v>35</v>
      </c>
      <c r="D18" s="11">
        <v>45</v>
      </c>
      <c r="E18" s="11">
        <v>140</v>
      </c>
      <c r="F18" s="11">
        <v>125</v>
      </c>
      <c r="G18" s="11">
        <v>82</v>
      </c>
      <c r="H18" s="11">
        <v>39</v>
      </c>
      <c r="I18" s="12">
        <f>SUM(D18:H18)</f>
        <v>431</v>
      </c>
      <c r="J18" s="19"/>
    </row>
    <row r="19" spans="1:10" ht="108" customHeight="1" x14ac:dyDescent="0.25">
      <c r="A19" s="13" t="s">
        <v>64</v>
      </c>
      <c r="B19" s="13"/>
      <c r="C19" s="11" t="s">
        <v>31</v>
      </c>
      <c r="D19" s="11"/>
      <c r="E19" s="11">
        <v>119</v>
      </c>
      <c r="F19" s="11">
        <v>141</v>
      </c>
      <c r="G19" s="11">
        <v>72</v>
      </c>
      <c r="H19" s="11">
        <v>24</v>
      </c>
      <c r="I19" s="12">
        <f t="shared" ref="I19:I26" si="0">SUM(D19:H19)</f>
        <v>356</v>
      </c>
      <c r="J19" s="19"/>
    </row>
    <row r="20" spans="1:10" ht="108" customHeight="1" x14ac:dyDescent="0.25">
      <c r="A20" s="13" t="s">
        <v>62</v>
      </c>
      <c r="B20" s="13"/>
      <c r="C20" s="11" t="s">
        <v>32</v>
      </c>
      <c r="D20" s="10">
        <v>1</v>
      </c>
      <c r="E20" s="11">
        <v>123</v>
      </c>
      <c r="F20" s="11">
        <v>134</v>
      </c>
      <c r="G20" s="11">
        <v>57</v>
      </c>
      <c r="H20" s="11">
        <v>21</v>
      </c>
      <c r="I20" s="12">
        <f t="shared" si="0"/>
        <v>336</v>
      </c>
      <c r="J20" s="19"/>
    </row>
    <row r="21" spans="1:10" ht="108" customHeight="1" x14ac:dyDescent="0.25">
      <c r="A21" s="13"/>
      <c r="B21" s="13"/>
      <c r="C21" s="11"/>
      <c r="D21" s="11"/>
      <c r="E21" s="11"/>
      <c r="F21" s="11"/>
      <c r="G21" s="11"/>
      <c r="H21" s="11"/>
      <c r="I21" s="12"/>
      <c r="J21" s="19"/>
    </row>
    <row r="22" spans="1:10" ht="108" customHeight="1" x14ac:dyDescent="0.25">
      <c r="A22" s="13" t="s">
        <v>69</v>
      </c>
      <c r="B22" s="13"/>
      <c r="C22" s="11">
        <v>10</v>
      </c>
      <c r="D22" s="11"/>
      <c r="E22" s="11"/>
      <c r="F22" s="11">
        <v>37</v>
      </c>
      <c r="G22" s="11">
        <v>43</v>
      </c>
      <c r="H22" s="11"/>
      <c r="I22" s="12">
        <f t="shared" si="0"/>
        <v>80</v>
      </c>
      <c r="J22" s="19"/>
    </row>
    <row r="23" spans="1:10" ht="108" customHeight="1" x14ac:dyDescent="0.25">
      <c r="A23" s="13" t="s">
        <v>65</v>
      </c>
      <c r="B23" s="13"/>
      <c r="C23" s="10" t="s">
        <v>33</v>
      </c>
      <c r="D23" s="11"/>
      <c r="E23" s="11">
        <v>105</v>
      </c>
      <c r="F23" s="11">
        <v>150</v>
      </c>
      <c r="G23" s="11">
        <v>83</v>
      </c>
      <c r="H23" s="11"/>
      <c r="I23" s="12">
        <f t="shared" si="0"/>
        <v>338</v>
      </c>
      <c r="J23" s="19"/>
    </row>
    <row r="24" spans="1:10" ht="108" customHeight="1" x14ac:dyDescent="0.25">
      <c r="A24" s="9" t="s">
        <v>68</v>
      </c>
      <c r="B24" s="9"/>
      <c r="C24" s="10" t="s">
        <v>30</v>
      </c>
      <c r="D24" s="11">
        <v>4</v>
      </c>
      <c r="E24" s="11">
        <v>144</v>
      </c>
      <c r="F24" s="11">
        <v>169</v>
      </c>
      <c r="G24" s="11">
        <v>81</v>
      </c>
      <c r="H24" s="11"/>
      <c r="I24" s="12">
        <f t="shared" si="0"/>
        <v>398</v>
      </c>
      <c r="J24" s="19"/>
    </row>
    <row r="25" spans="1:10" ht="108" customHeight="1" x14ac:dyDescent="0.25">
      <c r="A25" s="13" t="s">
        <v>66</v>
      </c>
      <c r="B25" s="13"/>
      <c r="C25" s="11" t="s">
        <v>34</v>
      </c>
      <c r="D25" s="11">
        <v>53</v>
      </c>
      <c r="E25" s="11">
        <v>116</v>
      </c>
      <c r="F25" s="11">
        <v>114</v>
      </c>
      <c r="G25" s="11">
        <v>59</v>
      </c>
      <c r="H25" s="11"/>
      <c r="I25" s="12">
        <f t="shared" si="0"/>
        <v>342</v>
      </c>
      <c r="J25" s="19"/>
    </row>
    <row r="26" spans="1:10" ht="108" customHeight="1" x14ac:dyDescent="0.25">
      <c r="A26" s="13" t="s">
        <v>67</v>
      </c>
      <c r="B26" s="13"/>
      <c r="C26" s="11" t="s">
        <v>36</v>
      </c>
      <c r="D26" s="11"/>
      <c r="E26" s="11">
        <v>21</v>
      </c>
      <c r="F26" s="11">
        <v>43</v>
      </c>
      <c r="G26" s="11">
        <v>28</v>
      </c>
      <c r="H26" s="11"/>
      <c r="I26" s="12">
        <f t="shared" si="0"/>
        <v>92</v>
      </c>
      <c r="J26" s="19"/>
    </row>
    <row r="27" spans="1:10" ht="108" customHeight="1" x14ac:dyDescent="0.25">
      <c r="A27" s="13"/>
      <c r="B27" s="13"/>
      <c r="C27" s="11"/>
      <c r="D27" s="11"/>
      <c r="E27" s="11"/>
      <c r="F27" s="11"/>
      <c r="G27" s="11"/>
      <c r="H27" s="11"/>
      <c r="I27" s="20"/>
      <c r="J27" s="19"/>
    </row>
    <row r="28" spans="1:10" ht="108" customHeight="1" x14ac:dyDescent="0.25">
      <c r="A28" s="13" t="s">
        <v>71</v>
      </c>
      <c r="B28" s="13"/>
      <c r="C28" s="11" t="s">
        <v>31</v>
      </c>
      <c r="D28" s="11">
        <v>243</v>
      </c>
      <c r="E28" s="11">
        <v>337</v>
      </c>
      <c r="F28" s="11">
        <v>376</v>
      </c>
      <c r="G28" s="11">
        <v>193</v>
      </c>
      <c r="H28" s="11">
        <v>16</v>
      </c>
      <c r="I28" s="11">
        <f>SUM(D28:H28)</f>
        <v>1165</v>
      </c>
      <c r="J28" s="19"/>
    </row>
    <row r="29" spans="1:10" ht="108" customHeight="1" x14ac:dyDescent="0.25">
      <c r="A29" s="13" t="s">
        <v>72</v>
      </c>
      <c r="B29" s="13"/>
      <c r="C29" s="11" t="s">
        <v>34</v>
      </c>
      <c r="D29" s="11">
        <v>66</v>
      </c>
      <c r="E29" s="11">
        <v>135</v>
      </c>
      <c r="F29" s="11">
        <v>117</v>
      </c>
      <c r="G29" s="11">
        <v>82</v>
      </c>
      <c r="H29" s="11">
        <v>5</v>
      </c>
      <c r="I29" s="11">
        <f t="shared" ref="I29:I37" si="1">SUM(D29:H29)</f>
        <v>405</v>
      </c>
      <c r="J29" s="19"/>
    </row>
    <row r="30" spans="1:10" ht="108" customHeight="1" x14ac:dyDescent="0.25">
      <c r="A30" s="13" t="s">
        <v>70</v>
      </c>
      <c r="B30" s="13"/>
      <c r="C30" s="11" t="s">
        <v>32</v>
      </c>
      <c r="D30" s="14">
        <v>135</v>
      </c>
      <c r="E30" s="18">
        <v>269</v>
      </c>
      <c r="F30" s="18">
        <v>298</v>
      </c>
      <c r="G30" s="11">
        <v>151</v>
      </c>
      <c r="H30" s="11">
        <v>33</v>
      </c>
      <c r="I30" s="11">
        <f t="shared" si="1"/>
        <v>886</v>
      </c>
      <c r="J30" s="19"/>
    </row>
    <row r="31" spans="1:10" ht="108" customHeight="1" x14ac:dyDescent="0.25">
      <c r="A31" s="13"/>
      <c r="B31" s="13"/>
      <c r="C31" s="11"/>
      <c r="D31" s="14"/>
      <c r="E31" s="18"/>
      <c r="F31" s="18"/>
      <c r="G31" s="11"/>
      <c r="H31" s="11"/>
      <c r="I31" s="11"/>
      <c r="J31" s="19"/>
    </row>
    <row r="32" spans="1:10" ht="108" customHeight="1" x14ac:dyDescent="0.25">
      <c r="A32" s="13" t="s">
        <v>73</v>
      </c>
      <c r="B32" s="13"/>
      <c r="C32" s="11" t="s">
        <v>35</v>
      </c>
      <c r="D32" s="11">
        <v>45</v>
      </c>
      <c r="E32" s="11">
        <v>249</v>
      </c>
      <c r="F32" s="11">
        <v>255</v>
      </c>
      <c r="G32" s="11">
        <v>140</v>
      </c>
      <c r="H32" s="11">
        <v>78</v>
      </c>
      <c r="I32" s="11">
        <f t="shared" si="1"/>
        <v>767</v>
      </c>
      <c r="J32" s="19"/>
    </row>
    <row r="33" spans="1:10" ht="108" customHeight="1" x14ac:dyDescent="0.25">
      <c r="A33" s="13" t="s">
        <v>74</v>
      </c>
      <c r="B33" s="13"/>
      <c r="C33" s="11" t="s">
        <v>31</v>
      </c>
      <c r="D33" s="11">
        <v>12</v>
      </c>
      <c r="E33" s="11">
        <v>27</v>
      </c>
      <c r="F33" s="11">
        <v>76</v>
      </c>
      <c r="G33" s="11">
        <v>3</v>
      </c>
      <c r="H33" s="11">
        <v>1</v>
      </c>
      <c r="I33" s="11">
        <f t="shared" si="1"/>
        <v>119</v>
      </c>
      <c r="J33" s="19"/>
    </row>
    <row r="34" spans="1:10" ht="108" customHeight="1" x14ac:dyDescent="0.25">
      <c r="A34" s="13" t="s">
        <v>75</v>
      </c>
      <c r="B34" s="13"/>
      <c r="C34" s="11" t="s">
        <v>32</v>
      </c>
      <c r="D34" s="11">
        <v>130</v>
      </c>
      <c r="E34" s="11">
        <v>242</v>
      </c>
      <c r="F34" s="11">
        <v>274</v>
      </c>
      <c r="G34" s="11">
        <v>54</v>
      </c>
      <c r="H34" s="11">
        <v>57</v>
      </c>
      <c r="I34" s="11">
        <f t="shared" si="1"/>
        <v>757</v>
      </c>
      <c r="J34" s="19"/>
    </row>
    <row r="35" spans="1:10" ht="108" customHeight="1" x14ac:dyDescent="0.25">
      <c r="A35" s="13" t="s">
        <v>76</v>
      </c>
      <c r="B35" s="13"/>
      <c r="C35" s="11" t="s">
        <v>36</v>
      </c>
      <c r="D35" s="11">
        <v>87</v>
      </c>
      <c r="E35" s="11">
        <v>210</v>
      </c>
      <c r="F35" s="11">
        <v>251</v>
      </c>
      <c r="G35" s="11">
        <v>72</v>
      </c>
      <c r="H35" s="11">
        <v>21</v>
      </c>
      <c r="I35" s="11">
        <f t="shared" si="1"/>
        <v>641</v>
      </c>
      <c r="J35" s="19"/>
    </row>
    <row r="36" spans="1:10" ht="108" customHeight="1" x14ac:dyDescent="0.25">
      <c r="A36" s="13"/>
      <c r="B36" s="13"/>
      <c r="C36" s="11"/>
      <c r="D36" s="11"/>
      <c r="E36" s="11"/>
      <c r="F36" s="11"/>
      <c r="G36" s="11"/>
      <c r="H36" s="11"/>
      <c r="I36" s="11"/>
      <c r="J36" s="19"/>
    </row>
    <row r="37" spans="1:10" ht="108" customHeight="1" x14ac:dyDescent="0.25">
      <c r="A37" s="13" t="s">
        <v>77</v>
      </c>
      <c r="B37" s="13"/>
      <c r="C37" s="11">
        <v>4985</v>
      </c>
      <c r="D37" s="11">
        <v>33</v>
      </c>
      <c r="E37" s="11">
        <v>56</v>
      </c>
      <c r="F37" s="11">
        <v>51</v>
      </c>
      <c r="G37" s="11">
        <v>39</v>
      </c>
      <c r="H37" s="11"/>
      <c r="I37" s="11">
        <f t="shared" si="1"/>
        <v>179</v>
      </c>
      <c r="J37" s="19"/>
    </row>
    <row r="38" spans="1:10" x14ac:dyDescent="0.25">
      <c r="A38" s="13"/>
      <c r="B38" s="13"/>
      <c r="C38" s="11"/>
      <c r="D38" s="11"/>
      <c r="E38" s="11"/>
      <c r="F38" s="11"/>
      <c r="G38" s="11"/>
      <c r="H38" s="11"/>
      <c r="I38" s="12"/>
    </row>
    <row r="39" spans="1:10" x14ac:dyDescent="0.25">
      <c r="A39" s="13"/>
      <c r="B39" s="13"/>
      <c r="C39" s="11"/>
      <c r="D39" s="11"/>
      <c r="E39" s="11"/>
      <c r="F39" s="11"/>
      <c r="G39" s="11"/>
      <c r="H39" s="11"/>
      <c r="I39" s="12"/>
    </row>
    <row r="40" spans="1:10" x14ac:dyDescent="0.25">
      <c r="A40" s="15"/>
      <c r="B40" s="15"/>
      <c r="C40" s="16"/>
      <c r="D40" s="16"/>
      <c r="E40" s="16"/>
      <c r="F40" s="16"/>
      <c r="G40" s="16"/>
      <c r="H40" s="16" t="s">
        <v>38</v>
      </c>
      <c r="I40" s="17">
        <f>SUM(I13:I39)</f>
        <v>9905</v>
      </c>
    </row>
  </sheetData>
  <autoFilter ref="A12:I40"/>
  <phoneticPr fontId="3" type="noConversion"/>
  <pageMargins left="0.45" right="0.2" top="0.5" bottom="0.5" header="0.3" footer="0.3"/>
  <pageSetup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view="pageBreakPreview" topLeftCell="A19" zoomScale="62" zoomScaleSheetLayoutView="62" workbookViewId="0">
      <selection activeCell="C20" sqref="C20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13" t="s">
        <v>60</v>
      </c>
      <c r="B13" s="13"/>
      <c r="C13" s="11" t="s">
        <v>32</v>
      </c>
      <c r="D13" s="11">
        <v>120</v>
      </c>
      <c r="E13" s="11">
        <v>323</v>
      </c>
      <c r="F13" s="11">
        <v>320</v>
      </c>
      <c r="G13" s="11">
        <v>198</v>
      </c>
      <c r="H13" s="11">
        <v>57</v>
      </c>
      <c r="I13" s="12">
        <f>SUM(D13:H13)</f>
        <v>1018</v>
      </c>
      <c r="J13" s="19"/>
    </row>
    <row r="14" spans="1:10" ht="108" customHeight="1" x14ac:dyDescent="0.25">
      <c r="A14" s="13"/>
      <c r="B14" s="13"/>
      <c r="C14" s="11"/>
      <c r="D14" s="11"/>
      <c r="E14" s="11"/>
      <c r="F14" s="11"/>
      <c r="G14" s="11"/>
      <c r="H14" s="11"/>
      <c r="I14" s="20"/>
      <c r="J14" s="19"/>
    </row>
    <row r="15" spans="1:10" ht="108" customHeight="1" x14ac:dyDescent="0.25">
      <c r="A15" s="13" t="s">
        <v>63</v>
      </c>
      <c r="B15" s="13"/>
      <c r="C15" s="11" t="s">
        <v>35</v>
      </c>
      <c r="D15" s="11">
        <v>45</v>
      </c>
      <c r="E15" s="11">
        <v>140</v>
      </c>
      <c r="F15" s="11">
        <v>125</v>
      </c>
      <c r="G15" s="11">
        <v>82</v>
      </c>
      <c r="H15" s="11">
        <v>39</v>
      </c>
      <c r="I15" s="12">
        <f>SUM(D15:H15)</f>
        <v>431</v>
      </c>
      <c r="J15" s="19"/>
    </row>
    <row r="16" spans="1:10" ht="108" customHeight="1" x14ac:dyDescent="0.25">
      <c r="A16" s="13" t="s">
        <v>64</v>
      </c>
      <c r="B16" s="13"/>
      <c r="C16" s="11" t="s">
        <v>31</v>
      </c>
      <c r="D16" s="11"/>
      <c r="E16" s="11">
        <v>119</v>
      </c>
      <c r="F16" s="11">
        <v>141</v>
      </c>
      <c r="G16" s="11">
        <v>72</v>
      </c>
      <c r="H16" s="11">
        <v>24</v>
      </c>
      <c r="I16" s="12">
        <f t="shared" ref="I16:I21" si="0">SUM(D16:H16)</f>
        <v>356</v>
      </c>
      <c r="J16" s="19"/>
    </row>
    <row r="17" spans="1:10" ht="108" customHeight="1" x14ac:dyDescent="0.25">
      <c r="A17" s="13" t="s">
        <v>62</v>
      </c>
      <c r="B17" s="13"/>
      <c r="C17" s="11" t="s">
        <v>32</v>
      </c>
      <c r="D17" s="10">
        <v>1</v>
      </c>
      <c r="E17" s="11">
        <v>123</v>
      </c>
      <c r="F17" s="11">
        <v>134</v>
      </c>
      <c r="G17" s="11">
        <v>57</v>
      </c>
      <c r="H17" s="11">
        <v>21</v>
      </c>
      <c r="I17" s="12">
        <f t="shared" si="0"/>
        <v>336</v>
      </c>
      <c r="J17" s="19"/>
    </row>
    <row r="18" spans="1:10" ht="108" customHeight="1" x14ac:dyDescent="0.25">
      <c r="A18" s="13"/>
      <c r="B18" s="13"/>
      <c r="C18" s="11"/>
      <c r="D18" s="11"/>
      <c r="E18" s="11"/>
      <c r="F18" s="11"/>
      <c r="G18" s="11"/>
      <c r="H18" s="11"/>
      <c r="I18" s="12"/>
      <c r="J18" s="19"/>
    </row>
    <row r="19" spans="1:10" ht="108" customHeight="1" x14ac:dyDescent="0.25">
      <c r="A19" s="13" t="s">
        <v>69</v>
      </c>
      <c r="B19" s="13"/>
      <c r="C19" s="11">
        <v>10</v>
      </c>
      <c r="D19" s="11"/>
      <c r="E19" s="11"/>
      <c r="F19" s="11">
        <v>37</v>
      </c>
      <c r="G19" s="11">
        <v>43</v>
      </c>
      <c r="H19" s="11"/>
      <c r="I19" s="12">
        <f t="shared" si="0"/>
        <v>80</v>
      </c>
      <c r="J19" s="19"/>
    </row>
    <row r="20" spans="1:10" ht="108" customHeight="1" x14ac:dyDescent="0.25">
      <c r="A20" s="9" t="s">
        <v>68</v>
      </c>
      <c r="B20" s="9"/>
      <c r="C20" s="10" t="s">
        <v>30</v>
      </c>
      <c r="D20" s="11">
        <v>4</v>
      </c>
      <c r="E20" s="11">
        <v>144</v>
      </c>
      <c r="F20" s="11">
        <v>169</v>
      </c>
      <c r="G20" s="11">
        <v>81</v>
      </c>
      <c r="H20" s="11"/>
      <c r="I20" s="12">
        <f t="shared" si="0"/>
        <v>398</v>
      </c>
      <c r="J20" s="19"/>
    </row>
    <row r="21" spans="1:10" ht="108" customHeight="1" x14ac:dyDescent="0.25">
      <c r="A21" s="13" t="s">
        <v>66</v>
      </c>
      <c r="B21" s="13"/>
      <c r="C21" s="11" t="s">
        <v>34</v>
      </c>
      <c r="D21" s="11">
        <v>53</v>
      </c>
      <c r="E21" s="11">
        <v>116</v>
      </c>
      <c r="F21" s="11">
        <v>114</v>
      </c>
      <c r="G21" s="11">
        <v>59</v>
      </c>
      <c r="H21" s="11"/>
      <c r="I21" s="12">
        <f t="shared" si="0"/>
        <v>342</v>
      </c>
      <c r="J21" s="19"/>
    </row>
    <row r="22" spans="1:10" ht="108" customHeight="1" x14ac:dyDescent="0.25">
      <c r="A22" s="13"/>
      <c r="B22" s="13"/>
      <c r="C22" s="11"/>
      <c r="D22" s="11"/>
      <c r="E22" s="11"/>
      <c r="F22" s="11"/>
      <c r="G22" s="11"/>
      <c r="H22" s="11"/>
      <c r="I22" s="20"/>
      <c r="J22" s="19"/>
    </row>
    <row r="23" spans="1:10" ht="108" customHeight="1" x14ac:dyDescent="0.25">
      <c r="A23" s="13" t="s">
        <v>73</v>
      </c>
      <c r="B23" s="13"/>
      <c r="C23" s="11" t="s">
        <v>35</v>
      </c>
      <c r="D23" s="11">
        <v>45</v>
      </c>
      <c r="E23" s="11">
        <v>249</v>
      </c>
      <c r="F23" s="11">
        <v>255</v>
      </c>
      <c r="G23" s="11">
        <v>140</v>
      </c>
      <c r="H23" s="11">
        <v>78</v>
      </c>
      <c r="I23" s="11">
        <f t="shared" ref="I23:I26" si="1">SUM(D23:H23)</f>
        <v>767</v>
      </c>
      <c r="J23" s="19"/>
    </row>
    <row r="24" spans="1:10" ht="108" customHeight="1" x14ac:dyDescent="0.25">
      <c r="A24" s="13" t="s">
        <v>74</v>
      </c>
      <c r="B24" s="13"/>
      <c r="C24" s="11" t="s">
        <v>31</v>
      </c>
      <c r="D24" s="11">
        <v>12</v>
      </c>
      <c r="E24" s="11">
        <v>27</v>
      </c>
      <c r="F24" s="11">
        <v>76</v>
      </c>
      <c r="G24" s="11">
        <v>3</v>
      </c>
      <c r="H24" s="11">
        <v>1</v>
      </c>
      <c r="I24" s="11">
        <f t="shared" si="1"/>
        <v>119</v>
      </c>
      <c r="J24" s="19"/>
    </row>
    <row r="25" spans="1:10" ht="108" customHeight="1" x14ac:dyDescent="0.25">
      <c r="A25" s="13" t="s">
        <v>75</v>
      </c>
      <c r="B25" s="13"/>
      <c r="C25" s="11" t="s">
        <v>32</v>
      </c>
      <c r="D25" s="11">
        <v>130</v>
      </c>
      <c r="E25" s="11">
        <v>242</v>
      </c>
      <c r="F25" s="11">
        <v>274</v>
      </c>
      <c r="G25" s="11">
        <v>54</v>
      </c>
      <c r="H25" s="11">
        <v>57</v>
      </c>
      <c r="I25" s="11">
        <f t="shared" si="1"/>
        <v>757</v>
      </c>
      <c r="J25" s="19"/>
    </row>
    <row r="26" spans="1:10" ht="108" customHeight="1" x14ac:dyDescent="0.25">
      <c r="A26" s="13" t="s">
        <v>76</v>
      </c>
      <c r="B26" s="13"/>
      <c r="C26" s="11" t="s">
        <v>36</v>
      </c>
      <c r="D26" s="11">
        <v>87</v>
      </c>
      <c r="E26" s="11">
        <v>210</v>
      </c>
      <c r="F26" s="11">
        <v>251</v>
      </c>
      <c r="G26" s="11">
        <v>72</v>
      </c>
      <c r="H26" s="11">
        <v>21</v>
      </c>
      <c r="I26" s="11">
        <f t="shared" si="1"/>
        <v>641</v>
      </c>
      <c r="J26" s="19"/>
    </row>
    <row r="27" spans="1:10" ht="108" customHeight="1" x14ac:dyDescent="0.25">
      <c r="A27" s="13"/>
      <c r="B27" s="13"/>
      <c r="C27" s="11"/>
      <c r="D27" s="11"/>
      <c r="E27" s="11"/>
      <c r="F27" s="11"/>
      <c r="G27" s="11"/>
      <c r="H27" s="11"/>
      <c r="I27" s="11"/>
      <c r="J27" s="19"/>
    </row>
    <row r="28" spans="1:10" x14ac:dyDescent="0.25">
      <c r="A28" s="15"/>
      <c r="B28" s="15"/>
      <c r="C28" s="16"/>
      <c r="D28" s="16"/>
      <c r="E28" s="16"/>
      <c r="F28" s="16"/>
      <c r="G28" s="16"/>
      <c r="H28" s="16" t="s">
        <v>38</v>
      </c>
      <c r="I28" s="17">
        <f>SUM(I13:I27)</f>
        <v>5245</v>
      </c>
    </row>
  </sheetData>
  <autoFilter ref="A12:I28"/>
  <pageMargins left="0.45" right="0.2" top="0.5" bottom="0.5" header="0.3" footer="0.3"/>
  <pageSetup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topLeftCell="B1" zoomScale="70" zoomScaleNormal="70" zoomScaleSheetLayoutView="100" workbookViewId="0">
      <pane ySplit="3" topLeftCell="A4" activePane="bottomLeft" state="frozen"/>
      <selection activeCell="B1" sqref="B1"/>
      <selection pane="bottomLeft" activeCell="E10" sqref="E10"/>
    </sheetView>
  </sheetViews>
  <sheetFormatPr defaultColWidth="8.85546875" defaultRowHeight="19.5" x14ac:dyDescent="0.3"/>
  <cols>
    <col min="1" max="1" width="19.85546875" style="97" customWidth="1"/>
    <col min="2" max="2" width="32.42578125" style="97" customWidth="1"/>
    <col min="3" max="3" width="14.28515625" style="97" customWidth="1"/>
    <col min="4" max="4" width="11.42578125" style="97" customWidth="1"/>
    <col min="5" max="5" width="14" style="97" customWidth="1"/>
    <col min="6" max="6" width="18" style="97" customWidth="1"/>
    <col min="7" max="7" width="12.42578125" style="97" customWidth="1"/>
    <col min="8" max="8" width="14" style="97" customWidth="1"/>
    <col min="9" max="9" width="11.42578125" style="97" customWidth="1"/>
    <col min="10" max="14" width="8.85546875" style="102" customWidth="1"/>
    <col min="15" max="15" width="10.28515625" style="103" bestFit="1" customWidth="1"/>
    <col min="16" max="16" width="16.140625" style="103" customWidth="1"/>
    <col min="17" max="256" width="8.85546875" style="97"/>
    <col min="257" max="257" width="19.85546875" style="97" customWidth="1"/>
    <col min="258" max="258" width="32.42578125" style="97" customWidth="1"/>
    <col min="259" max="259" width="14.28515625" style="97" customWidth="1"/>
    <col min="260" max="260" width="11.42578125" style="97" customWidth="1"/>
    <col min="261" max="261" width="14" style="97" customWidth="1"/>
    <col min="262" max="262" width="18" style="97" customWidth="1"/>
    <col min="263" max="263" width="12.42578125" style="97" customWidth="1"/>
    <col min="264" max="264" width="14" style="97" customWidth="1"/>
    <col min="265" max="265" width="11.42578125" style="97" customWidth="1"/>
    <col min="266" max="270" width="8.85546875" style="97" customWidth="1"/>
    <col min="271" max="271" width="10.28515625" style="97" bestFit="1" customWidth="1"/>
    <col min="272" max="272" width="16.140625" style="97" customWidth="1"/>
    <col min="273" max="512" width="8.85546875" style="97"/>
    <col min="513" max="513" width="19.85546875" style="97" customWidth="1"/>
    <col min="514" max="514" width="32.42578125" style="97" customWidth="1"/>
    <col min="515" max="515" width="14.28515625" style="97" customWidth="1"/>
    <col min="516" max="516" width="11.42578125" style="97" customWidth="1"/>
    <col min="517" max="517" width="14" style="97" customWidth="1"/>
    <col min="518" max="518" width="18" style="97" customWidth="1"/>
    <col min="519" max="519" width="12.42578125" style="97" customWidth="1"/>
    <col min="520" max="520" width="14" style="97" customWidth="1"/>
    <col min="521" max="521" width="11.42578125" style="97" customWidth="1"/>
    <col min="522" max="526" width="8.85546875" style="97" customWidth="1"/>
    <col min="527" max="527" width="10.28515625" style="97" bestFit="1" customWidth="1"/>
    <col min="528" max="528" width="16.140625" style="97" customWidth="1"/>
    <col min="529" max="768" width="8.85546875" style="97"/>
    <col min="769" max="769" width="19.85546875" style="97" customWidth="1"/>
    <col min="770" max="770" width="32.42578125" style="97" customWidth="1"/>
    <col min="771" max="771" width="14.28515625" style="97" customWidth="1"/>
    <col min="772" max="772" width="11.42578125" style="97" customWidth="1"/>
    <col min="773" max="773" width="14" style="97" customWidth="1"/>
    <col min="774" max="774" width="18" style="97" customWidth="1"/>
    <col min="775" max="775" width="12.42578125" style="97" customWidth="1"/>
    <col min="776" max="776" width="14" style="97" customWidth="1"/>
    <col min="777" max="777" width="11.42578125" style="97" customWidth="1"/>
    <col min="778" max="782" width="8.85546875" style="97" customWidth="1"/>
    <col min="783" max="783" width="10.28515625" style="97" bestFit="1" customWidth="1"/>
    <col min="784" max="784" width="16.140625" style="97" customWidth="1"/>
    <col min="785" max="1024" width="8.85546875" style="97"/>
    <col min="1025" max="1025" width="19.85546875" style="97" customWidth="1"/>
    <col min="1026" max="1026" width="32.42578125" style="97" customWidth="1"/>
    <col min="1027" max="1027" width="14.28515625" style="97" customWidth="1"/>
    <col min="1028" max="1028" width="11.42578125" style="97" customWidth="1"/>
    <col min="1029" max="1029" width="14" style="97" customWidth="1"/>
    <col min="1030" max="1030" width="18" style="97" customWidth="1"/>
    <col min="1031" max="1031" width="12.42578125" style="97" customWidth="1"/>
    <col min="1032" max="1032" width="14" style="97" customWidth="1"/>
    <col min="1033" max="1033" width="11.42578125" style="97" customWidth="1"/>
    <col min="1034" max="1038" width="8.85546875" style="97" customWidth="1"/>
    <col min="1039" max="1039" width="10.28515625" style="97" bestFit="1" customWidth="1"/>
    <col min="1040" max="1040" width="16.140625" style="97" customWidth="1"/>
    <col min="1041" max="1280" width="8.85546875" style="97"/>
    <col min="1281" max="1281" width="19.85546875" style="97" customWidth="1"/>
    <col min="1282" max="1282" width="32.42578125" style="97" customWidth="1"/>
    <col min="1283" max="1283" width="14.28515625" style="97" customWidth="1"/>
    <col min="1284" max="1284" width="11.42578125" style="97" customWidth="1"/>
    <col min="1285" max="1285" width="14" style="97" customWidth="1"/>
    <col min="1286" max="1286" width="18" style="97" customWidth="1"/>
    <col min="1287" max="1287" width="12.42578125" style="97" customWidth="1"/>
    <col min="1288" max="1288" width="14" style="97" customWidth="1"/>
    <col min="1289" max="1289" width="11.42578125" style="97" customWidth="1"/>
    <col min="1290" max="1294" width="8.85546875" style="97" customWidth="1"/>
    <col min="1295" max="1295" width="10.28515625" style="97" bestFit="1" customWidth="1"/>
    <col min="1296" max="1296" width="16.140625" style="97" customWidth="1"/>
    <col min="1297" max="1536" width="8.85546875" style="97"/>
    <col min="1537" max="1537" width="19.85546875" style="97" customWidth="1"/>
    <col min="1538" max="1538" width="32.42578125" style="97" customWidth="1"/>
    <col min="1539" max="1539" width="14.28515625" style="97" customWidth="1"/>
    <col min="1540" max="1540" width="11.42578125" style="97" customWidth="1"/>
    <col min="1541" max="1541" width="14" style="97" customWidth="1"/>
    <col min="1542" max="1542" width="18" style="97" customWidth="1"/>
    <col min="1543" max="1543" width="12.42578125" style="97" customWidth="1"/>
    <col min="1544" max="1544" width="14" style="97" customWidth="1"/>
    <col min="1545" max="1545" width="11.42578125" style="97" customWidth="1"/>
    <col min="1546" max="1550" width="8.85546875" style="97" customWidth="1"/>
    <col min="1551" max="1551" width="10.28515625" style="97" bestFit="1" customWidth="1"/>
    <col min="1552" max="1552" width="16.140625" style="97" customWidth="1"/>
    <col min="1553" max="1792" width="8.85546875" style="97"/>
    <col min="1793" max="1793" width="19.85546875" style="97" customWidth="1"/>
    <col min="1794" max="1794" width="32.42578125" style="97" customWidth="1"/>
    <col min="1795" max="1795" width="14.28515625" style="97" customWidth="1"/>
    <col min="1796" max="1796" width="11.42578125" style="97" customWidth="1"/>
    <col min="1797" max="1797" width="14" style="97" customWidth="1"/>
    <col min="1798" max="1798" width="18" style="97" customWidth="1"/>
    <col min="1799" max="1799" width="12.42578125" style="97" customWidth="1"/>
    <col min="1800" max="1800" width="14" style="97" customWidth="1"/>
    <col min="1801" max="1801" width="11.42578125" style="97" customWidth="1"/>
    <col min="1802" max="1806" width="8.85546875" style="97" customWidth="1"/>
    <col min="1807" max="1807" width="10.28515625" style="97" bestFit="1" customWidth="1"/>
    <col min="1808" max="1808" width="16.140625" style="97" customWidth="1"/>
    <col min="1809" max="2048" width="8.85546875" style="97"/>
    <col min="2049" max="2049" width="19.85546875" style="97" customWidth="1"/>
    <col min="2050" max="2050" width="32.42578125" style="97" customWidth="1"/>
    <col min="2051" max="2051" width="14.28515625" style="97" customWidth="1"/>
    <col min="2052" max="2052" width="11.42578125" style="97" customWidth="1"/>
    <col min="2053" max="2053" width="14" style="97" customWidth="1"/>
    <col min="2054" max="2054" width="18" style="97" customWidth="1"/>
    <col min="2055" max="2055" width="12.42578125" style="97" customWidth="1"/>
    <col min="2056" max="2056" width="14" style="97" customWidth="1"/>
    <col min="2057" max="2057" width="11.42578125" style="97" customWidth="1"/>
    <col min="2058" max="2062" width="8.85546875" style="97" customWidth="1"/>
    <col min="2063" max="2063" width="10.28515625" style="97" bestFit="1" customWidth="1"/>
    <col min="2064" max="2064" width="16.140625" style="97" customWidth="1"/>
    <col min="2065" max="2304" width="8.85546875" style="97"/>
    <col min="2305" max="2305" width="19.85546875" style="97" customWidth="1"/>
    <col min="2306" max="2306" width="32.42578125" style="97" customWidth="1"/>
    <col min="2307" max="2307" width="14.28515625" style="97" customWidth="1"/>
    <col min="2308" max="2308" width="11.42578125" style="97" customWidth="1"/>
    <col min="2309" max="2309" width="14" style="97" customWidth="1"/>
    <col min="2310" max="2310" width="18" style="97" customWidth="1"/>
    <col min="2311" max="2311" width="12.42578125" style="97" customWidth="1"/>
    <col min="2312" max="2312" width="14" style="97" customWidth="1"/>
    <col min="2313" max="2313" width="11.42578125" style="97" customWidth="1"/>
    <col min="2314" max="2318" width="8.85546875" style="97" customWidth="1"/>
    <col min="2319" max="2319" width="10.28515625" style="97" bestFit="1" customWidth="1"/>
    <col min="2320" max="2320" width="16.140625" style="97" customWidth="1"/>
    <col min="2321" max="2560" width="8.85546875" style="97"/>
    <col min="2561" max="2561" width="19.85546875" style="97" customWidth="1"/>
    <col min="2562" max="2562" width="32.42578125" style="97" customWidth="1"/>
    <col min="2563" max="2563" width="14.28515625" style="97" customWidth="1"/>
    <col min="2564" max="2564" width="11.42578125" style="97" customWidth="1"/>
    <col min="2565" max="2565" width="14" style="97" customWidth="1"/>
    <col min="2566" max="2566" width="18" style="97" customWidth="1"/>
    <col min="2567" max="2567" width="12.42578125" style="97" customWidth="1"/>
    <col min="2568" max="2568" width="14" style="97" customWidth="1"/>
    <col min="2569" max="2569" width="11.42578125" style="97" customWidth="1"/>
    <col min="2570" max="2574" width="8.85546875" style="97" customWidth="1"/>
    <col min="2575" max="2575" width="10.28515625" style="97" bestFit="1" customWidth="1"/>
    <col min="2576" max="2576" width="16.140625" style="97" customWidth="1"/>
    <col min="2577" max="2816" width="8.85546875" style="97"/>
    <col min="2817" max="2817" width="19.85546875" style="97" customWidth="1"/>
    <col min="2818" max="2818" width="32.42578125" style="97" customWidth="1"/>
    <col min="2819" max="2819" width="14.28515625" style="97" customWidth="1"/>
    <col min="2820" max="2820" width="11.42578125" style="97" customWidth="1"/>
    <col min="2821" max="2821" width="14" style="97" customWidth="1"/>
    <col min="2822" max="2822" width="18" style="97" customWidth="1"/>
    <col min="2823" max="2823" width="12.42578125" style="97" customWidth="1"/>
    <col min="2824" max="2824" width="14" style="97" customWidth="1"/>
    <col min="2825" max="2825" width="11.42578125" style="97" customWidth="1"/>
    <col min="2826" max="2830" width="8.85546875" style="97" customWidth="1"/>
    <col min="2831" max="2831" width="10.28515625" style="97" bestFit="1" customWidth="1"/>
    <col min="2832" max="2832" width="16.140625" style="97" customWidth="1"/>
    <col min="2833" max="3072" width="8.85546875" style="97"/>
    <col min="3073" max="3073" width="19.85546875" style="97" customWidth="1"/>
    <col min="3074" max="3074" width="32.42578125" style="97" customWidth="1"/>
    <col min="3075" max="3075" width="14.28515625" style="97" customWidth="1"/>
    <col min="3076" max="3076" width="11.42578125" style="97" customWidth="1"/>
    <col min="3077" max="3077" width="14" style="97" customWidth="1"/>
    <col min="3078" max="3078" width="18" style="97" customWidth="1"/>
    <col min="3079" max="3079" width="12.42578125" style="97" customWidth="1"/>
    <col min="3080" max="3080" width="14" style="97" customWidth="1"/>
    <col min="3081" max="3081" width="11.42578125" style="97" customWidth="1"/>
    <col min="3082" max="3086" width="8.85546875" style="97" customWidth="1"/>
    <col min="3087" max="3087" width="10.28515625" style="97" bestFit="1" customWidth="1"/>
    <col min="3088" max="3088" width="16.140625" style="97" customWidth="1"/>
    <col min="3089" max="3328" width="8.85546875" style="97"/>
    <col min="3329" max="3329" width="19.85546875" style="97" customWidth="1"/>
    <col min="3330" max="3330" width="32.42578125" style="97" customWidth="1"/>
    <col min="3331" max="3331" width="14.28515625" style="97" customWidth="1"/>
    <col min="3332" max="3332" width="11.42578125" style="97" customWidth="1"/>
    <col min="3333" max="3333" width="14" style="97" customWidth="1"/>
    <col min="3334" max="3334" width="18" style="97" customWidth="1"/>
    <col min="3335" max="3335" width="12.42578125" style="97" customWidth="1"/>
    <col min="3336" max="3336" width="14" style="97" customWidth="1"/>
    <col min="3337" max="3337" width="11.42578125" style="97" customWidth="1"/>
    <col min="3338" max="3342" width="8.85546875" style="97" customWidth="1"/>
    <col min="3343" max="3343" width="10.28515625" style="97" bestFit="1" customWidth="1"/>
    <col min="3344" max="3344" width="16.140625" style="97" customWidth="1"/>
    <col min="3345" max="3584" width="8.85546875" style="97"/>
    <col min="3585" max="3585" width="19.85546875" style="97" customWidth="1"/>
    <col min="3586" max="3586" width="32.42578125" style="97" customWidth="1"/>
    <col min="3587" max="3587" width="14.28515625" style="97" customWidth="1"/>
    <col min="3588" max="3588" width="11.42578125" style="97" customWidth="1"/>
    <col min="3589" max="3589" width="14" style="97" customWidth="1"/>
    <col min="3590" max="3590" width="18" style="97" customWidth="1"/>
    <col min="3591" max="3591" width="12.42578125" style="97" customWidth="1"/>
    <col min="3592" max="3592" width="14" style="97" customWidth="1"/>
    <col min="3593" max="3593" width="11.42578125" style="97" customWidth="1"/>
    <col min="3594" max="3598" width="8.85546875" style="97" customWidth="1"/>
    <col min="3599" max="3599" width="10.28515625" style="97" bestFit="1" customWidth="1"/>
    <col min="3600" max="3600" width="16.140625" style="97" customWidth="1"/>
    <col min="3601" max="3840" width="8.85546875" style="97"/>
    <col min="3841" max="3841" width="19.85546875" style="97" customWidth="1"/>
    <col min="3842" max="3842" width="32.42578125" style="97" customWidth="1"/>
    <col min="3843" max="3843" width="14.28515625" style="97" customWidth="1"/>
    <col min="3844" max="3844" width="11.42578125" style="97" customWidth="1"/>
    <col min="3845" max="3845" width="14" style="97" customWidth="1"/>
    <col min="3846" max="3846" width="18" style="97" customWidth="1"/>
    <col min="3847" max="3847" width="12.42578125" style="97" customWidth="1"/>
    <col min="3848" max="3848" width="14" style="97" customWidth="1"/>
    <col min="3849" max="3849" width="11.42578125" style="97" customWidth="1"/>
    <col min="3850" max="3854" width="8.85546875" style="97" customWidth="1"/>
    <col min="3855" max="3855" width="10.28515625" style="97" bestFit="1" customWidth="1"/>
    <col min="3856" max="3856" width="16.140625" style="97" customWidth="1"/>
    <col min="3857" max="4096" width="8.85546875" style="97"/>
    <col min="4097" max="4097" width="19.85546875" style="97" customWidth="1"/>
    <col min="4098" max="4098" width="32.42578125" style="97" customWidth="1"/>
    <col min="4099" max="4099" width="14.28515625" style="97" customWidth="1"/>
    <col min="4100" max="4100" width="11.42578125" style="97" customWidth="1"/>
    <col min="4101" max="4101" width="14" style="97" customWidth="1"/>
    <col min="4102" max="4102" width="18" style="97" customWidth="1"/>
    <col min="4103" max="4103" width="12.42578125" style="97" customWidth="1"/>
    <col min="4104" max="4104" width="14" style="97" customWidth="1"/>
    <col min="4105" max="4105" width="11.42578125" style="97" customWidth="1"/>
    <col min="4106" max="4110" width="8.85546875" style="97" customWidth="1"/>
    <col min="4111" max="4111" width="10.28515625" style="97" bestFit="1" customWidth="1"/>
    <col min="4112" max="4112" width="16.140625" style="97" customWidth="1"/>
    <col min="4113" max="4352" width="8.85546875" style="97"/>
    <col min="4353" max="4353" width="19.85546875" style="97" customWidth="1"/>
    <col min="4354" max="4354" width="32.42578125" style="97" customWidth="1"/>
    <col min="4355" max="4355" width="14.28515625" style="97" customWidth="1"/>
    <col min="4356" max="4356" width="11.42578125" style="97" customWidth="1"/>
    <col min="4357" max="4357" width="14" style="97" customWidth="1"/>
    <col min="4358" max="4358" width="18" style="97" customWidth="1"/>
    <col min="4359" max="4359" width="12.42578125" style="97" customWidth="1"/>
    <col min="4360" max="4360" width="14" style="97" customWidth="1"/>
    <col min="4361" max="4361" width="11.42578125" style="97" customWidth="1"/>
    <col min="4362" max="4366" width="8.85546875" style="97" customWidth="1"/>
    <col min="4367" max="4367" width="10.28515625" style="97" bestFit="1" customWidth="1"/>
    <col min="4368" max="4368" width="16.140625" style="97" customWidth="1"/>
    <col min="4369" max="4608" width="8.85546875" style="97"/>
    <col min="4609" max="4609" width="19.85546875" style="97" customWidth="1"/>
    <col min="4610" max="4610" width="32.42578125" style="97" customWidth="1"/>
    <col min="4611" max="4611" width="14.28515625" style="97" customWidth="1"/>
    <col min="4612" max="4612" width="11.42578125" style="97" customWidth="1"/>
    <col min="4613" max="4613" width="14" style="97" customWidth="1"/>
    <col min="4614" max="4614" width="18" style="97" customWidth="1"/>
    <col min="4615" max="4615" width="12.42578125" style="97" customWidth="1"/>
    <col min="4616" max="4616" width="14" style="97" customWidth="1"/>
    <col min="4617" max="4617" width="11.42578125" style="97" customWidth="1"/>
    <col min="4618" max="4622" width="8.85546875" style="97" customWidth="1"/>
    <col min="4623" max="4623" width="10.28515625" style="97" bestFit="1" customWidth="1"/>
    <col min="4624" max="4624" width="16.140625" style="97" customWidth="1"/>
    <col min="4625" max="4864" width="8.85546875" style="97"/>
    <col min="4865" max="4865" width="19.85546875" style="97" customWidth="1"/>
    <col min="4866" max="4866" width="32.42578125" style="97" customWidth="1"/>
    <col min="4867" max="4867" width="14.28515625" style="97" customWidth="1"/>
    <col min="4868" max="4868" width="11.42578125" style="97" customWidth="1"/>
    <col min="4869" max="4869" width="14" style="97" customWidth="1"/>
    <col min="4870" max="4870" width="18" style="97" customWidth="1"/>
    <col min="4871" max="4871" width="12.42578125" style="97" customWidth="1"/>
    <col min="4872" max="4872" width="14" style="97" customWidth="1"/>
    <col min="4873" max="4873" width="11.42578125" style="97" customWidth="1"/>
    <col min="4874" max="4878" width="8.85546875" style="97" customWidth="1"/>
    <col min="4879" max="4879" width="10.28515625" style="97" bestFit="1" customWidth="1"/>
    <col min="4880" max="4880" width="16.140625" style="97" customWidth="1"/>
    <col min="4881" max="5120" width="8.85546875" style="97"/>
    <col min="5121" max="5121" width="19.85546875" style="97" customWidth="1"/>
    <col min="5122" max="5122" width="32.42578125" style="97" customWidth="1"/>
    <col min="5123" max="5123" width="14.28515625" style="97" customWidth="1"/>
    <col min="5124" max="5124" width="11.42578125" style="97" customWidth="1"/>
    <col min="5125" max="5125" width="14" style="97" customWidth="1"/>
    <col min="5126" max="5126" width="18" style="97" customWidth="1"/>
    <col min="5127" max="5127" width="12.42578125" style="97" customWidth="1"/>
    <col min="5128" max="5128" width="14" style="97" customWidth="1"/>
    <col min="5129" max="5129" width="11.42578125" style="97" customWidth="1"/>
    <col min="5130" max="5134" width="8.85546875" style="97" customWidth="1"/>
    <col min="5135" max="5135" width="10.28515625" style="97" bestFit="1" customWidth="1"/>
    <col min="5136" max="5136" width="16.140625" style="97" customWidth="1"/>
    <col min="5137" max="5376" width="8.85546875" style="97"/>
    <col min="5377" max="5377" width="19.85546875" style="97" customWidth="1"/>
    <col min="5378" max="5378" width="32.42578125" style="97" customWidth="1"/>
    <col min="5379" max="5379" width="14.28515625" style="97" customWidth="1"/>
    <col min="5380" max="5380" width="11.42578125" style="97" customWidth="1"/>
    <col min="5381" max="5381" width="14" style="97" customWidth="1"/>
    <col min="5382" max="5382" width="18" style="97" customWidth="1"/>
    <col min="5383" max="5383" width="12.42578125" style="97" customWidth="1"/>
    <col min="5384" max="5384" width="14" style="97" customWidth="1"/>
    <col min="5385" max="5385" width="11.42578125" style="97" customWidth="1"/>
    <col min="5386" max="5390" width="8.85546875" style="97" customWidth="1"/>
    <col min="5391" max="5391" width="10.28515625" style="97" bestFit="1" customWidth="1"/>
    <col min="5392" max="5392" width="16.140625" style="97" customWidth="1"/>
    <col min="5393" max="5632" width="8.85546875" style="97"/>
    <col min="5633" max="5633" width="19.85546875" style="97" customWidth="1"/>
    <col min="5634" max="5634" width="32.42578125" style="97" customWidth="1"/>
    <col min="5635" max="5635" width="14.28515625" style="97" customWidth="1"/>
    <col min="5636" max="5636" width="11.42578125" style="97" customWidth="1"/>
    <col min="5637" max="5637" width="14" style="97" customWidth="1"/>
    <col min="5638" max="5638" width="18" style="97" customWidth="1"/>
    <col min="5639" max="5639" width="12.42578125" style="97" customWidth="1"/>
    <col min="5640" max="5640" width="14" style="97" customWidth="1"/>
    <col min="5641" max="5641" width="11.42578125" style="97" customWidth="1"/>
    <col min="5642" max="5646" width="8.85546875" style="97" customWidth="1"/>
    <col min="5647" max="5647" width="10.28515625" style="97" bestFit="1" customWidth="1"/>
    <col min="5648" max="5648" width="16.140625" style="97" customWidth="1"/>
    <col min="5649" max="5888" width="8.85546875" style="97"/>
    <col min="5889" max="5889" width="19.85546875" style="97" customWidth="1"/>
    <col min="5890" max="5890" width="32.42578125" style="97" customWidth="1"/>
    <col min="5891" max="5891" width="14.28515625" style="97" customWidth="1"/>
    <col min="5892" max="5892" width="11.42578125" style="97" customWidth="1"/>
    <col min="5893" max="5893" width="14" style="97" customWidth="1"/>
    <col min="5894" max="5894" width="18" style="97" customWidth="1"/>
    <col min="5895" max="5895" width="12.42578125" style="97" customWidth="1"/>
    <col min="5896" max="5896" width="14" style="97" customWidth="1"/>
    <col min="5897" max="5897" width="11.42578125" style="97" customWidth="1"/>
    <col min="5898" max="5902" width="8.85546875" style="97" customWidth="1"/>
    <col min="5903" max="5903" width="10.28515625" style="97" bestFit="1" customWidth="1"/>
    <col min="5904" max="5904" width="16.140625" style="97" customWidth="1"/>
    <col min="5905" max="6144" width="8.85546875" style="97"/>
    <col min="6145" max="6145" width="19.85546875" style="97" customWidth="1"/>
    <col min="6146" max="6146" width="32.42578125" style="97" customWidth="1"/>
    <col min="6147" max="6147" width="14.28515625" style="97" customWidth="1"/>
    <col min="6148" max="6148" width="11.42578125" style="97" customWidth="1"/>
    <col min="6149" max="6149" width="14" style="97" customWidth="1"/>
    <col min="6150" max="6150" width="18" style="97" customWidth="1"/>
    <col min="6151" max="6151" width="12.42578125" style="97" customWidth="1"/>
    <col min="6152" max="6152" width="14" style="97" customWidth="1"/>
    <col min="6153" max="6153" width="11.42578125" style="97" customWidth="1"/>
    <col min="6154" max="6158" width="8.85546875" style="97" customWidth="1"/>
    <col min="6159" max="6159" width="10.28515625" style="97" bestFit="1" customWidth="1"/>
    <col min="6160" max="6160" width="16.140625" style="97" customWidth="1"/>
    <col min="6161" max="6400" width="8.85546875" style="97"/>
    <col min="6401" max="6401" width="19.85546875" style="97" customWidth="1"/>
    <col min="6402" max="6402" width="32.42578125" style="97" customWidth="1"/>
    <col min="6403" max="6403" width="14.28515625" style="97" customWidth="1"/>
    <col min="6404" max="6404" width="11.42578125" style="97" customWidth="1"/>
    <col min="6405" max="6405" width="14" style="97" customWidth="1"/>
    <col min="6406" max="6406" width="18" style="97" customWidth="1"/>
    <col min="6407" max="6407" width="12.42578125" style="97" customWidth="1"/>
    <col min="6408" max="6408" width="14" style="97" customWidth="1"/>
    <col min="6409" max="6409" width="11.42578125" style="97" customWidth="1"/>
    <col min="6410" max="6414" width="8.85546875" style="97" customWidth="1"/>
    <col min="6415" max="6415" width="10.28515625" style="97" bestFit="1" customWidth="1"/>
    <col min="6416" max="6416" width="16.140625" style="97" customWidth="1"/>
    <col min="6417" max="6656" width="8.85546875" style="97"/>
    <col min="6657" max="6657" width="19.85546875" style="97" customWidth="1"/>
    <col min="6658" max="6658" width="32.42578125" style="97" customWidth="1"/>
    <col min="6659" max="6659" width="14.28515625" style="97" customWidth="1"/>
    <col min="6660" max="6660" width="11.42578125" style="97" customWidth="1"/>
    <col min="6661" max="6661" width="14" style="97" customWidth="1"/>
    <col min="6662" max="6662" width="18" style="97" customWidth="1"/>
    <col min="6663" max="6663" width="12.42578125" style="97" customWidth="1"/>
    <col min="6664" max="6664" width="14" style="97" customWidth="1"/>
    <col min="6665" max="6665" width="11.42578125" style="97" customWidth="1"/>
    <col min="6666" max="6670" width="8.85546875" style="97" customWidth="1"/>
    <col min="6671" max="6671" width="10.28515625" style="97" bestFit="1" customWidth="1"/>
    <col min="6672" max="6672" width="16.140625" style="97" customWidth="1"/>
    <col min="6673" max="6912" width="8.85546875" style="97"/>
    <col min="6913" max="6913" width="19.85546875" style="97" customWidth="1"/>
    <col min="6914" max="6914" width="32.42578125" style="97" customWidth="1"/>
    <col min="6915" max="6915" width="14.28515625" style="97" customWidth="1"/>
    <col min="6916" max="6916" width="11.42578125" style="97" customWidth="1"/>
    <col min="6917" max="6917" width="14" style="97" customWidth="1"/>
    <col min="6918" max="6918" width="18" style="97" customWidth="1"/>
    <col min="6919" max="6919" width="12.42578125" style="97" customWidth="1"/>
    <col min="6920" max="6920" width="14" style="97" customWidth="1"/>
    <col min="6921" max="6921" width="11.42578125" style="97" customWidth="1"/>
    <col min="6922" max="6926" width="8.85546875" style="97" customWidth="1"/>
    <col min="6927" max="6927" width="10.28515625" style="97" bestFit="1" customWidth="1"/>
    <col min="6928" max="6928" width="16.140625" style="97" customWidth="1"/>
    <col min="6929" max="7168" width="8.85546875" style="97"/>
    <col min="7169" max="7169" width="19.85546875" style="97" customWidth="1"/>
    <col min="7170" max="7170" width="32.42578125" style="97" customWidth="1"/>
    <col min="7171" max="7171" width="14.28515625" style="97" customWidth="1"/>
    <col min="7172" max="7172" width="11.42578125" style="97" customWidth="1"/>
    <col min="7173" max="7173" width="14" style="97" customWidth="1"/>
    <col min="7174" max="7174" width="18" style="97" customWidth="1"/>
    <col min="7175" max="7175" width="12.42578125" style="97" customWidth="1"/>
    <col min="7176" max="7176" width="14" style="97" customWidth="1"/>
    <col min="7177" max="7177" width="11.42578125" style="97" customWidth="1"/>
    <col min="7178" max="7182" width="8.85546875" style="97" customWidth="1"/>
    <col min="7183" max="7183" width="10.28515625" style="97" bestFit="1" customWidth="1"/>
    <col min="7184" max="7184" width="16.140625" style="97" customWidth="1"/>
    <col min="7185" max="7424" width="8.85546875" style="97"/>
    <col min="7425" max="7425" width="19.85546875" style="97" customWidth="1"/>
    <col min="7426" max="7426" width="32.42578125" style="97" customWidth="1"/>
    <col min="7427" max="7427" width="14.28515625" style="97" customWidth="1"/>
    <col min="7428" max="7428" width="11.42578125" style="97" customWidth="1"/>
    <col min="7429" max="7429" width="14" style="97" customWidth="1"/>
    <col min="7430" max="7430" width="18" style="97" customWidth="1"/>
    <col min="7431" max="7431" width="12.42578125" style="97" customWidth="1"/>
    <col min="7432" max="7432" width="14" style="97" customWidth="1"/>
    <col min="7433" max="7433" width="11.42578125" style="97" customWidth="1"/>
    <col min="7434" max="7438" width="8.85546875" style="97" customWidth="1"/>
    <col min="7439" max="7439" width="10.28515625" style="97" bestFit="1" customWidth="1"/>
    <col min="7440" max="7440" width="16.140625" style="97" customWidth="1"/>
    <col min="7441" max="7680" width="8.85546875" style="97"/>
    <col min="7681" max="7681" width="19.85546875" style="97" customWidth="1"/>
    <col min="7682" max="7682" width="32.42578125" style="97" customWidth="1"/>
    <col min="7683" max="7683" width="14.28515625" style="97" customWidth="1"/>
    <col min="7684" max="7684" width="11.42578125" style="97" customWidth="1"/>
    <col min="7685" max="7685" width="14" style="97" customWidth="1"/>
    <col min="7686" max="7686" width="18" style="97" customWidth="1"/>
    <col min="7687" max="7687" width="12.42578125" style="97" customWidth="1"/>
    <col min="7688" max="7688" width="14" style="97" customWidth="1"/>
    <col min="7689" max="7689" width="11.42578125" style="97" customWidth="1"/>
    <col min="7690" max="7694" width="8.85546875" style="97" customWidth="1"/>
    <col min="7695" max="7695" width="10.28515625" style="97" bestFit="1" customWidth="1"/>
    <col min="7696" max="7696" width="16.140625" style="97" customWidth="1"/>
    <col min="7697" max="7936" width="8.85546875" style="97"/>
    <col min="7937" max="7937" width="19.85546875" style="97" customWidth="1"/>
    <col min="7938" max="7938" width="32.42578125" style="97" customWidth="1"/>
    <col min="7939" max="7939" width="14.28515625" style="97" customWidth="1"/>
    <col min="7940" max="7940" width="11.42578125" style="97" customWidth="1"/>
    <col min="7941" max="7941" width="14" style="97" customWidth="1"/>
    <col min="7942" max="7942" width="18" style="97" customWidth="1"/>
    <col min="7943" max="7943" width="12.42578125" style="97" customWidth="1"/>
    <col min="7944" max="7944" width="14" style="97" customWidth="1"/>
    <col min="7945" max="7945" width="11.42578125" style="97" customWidth="1"/>
    <col min="7946" max="7950" width="8.85546875" style="97" customWidth="1"/>
    <col min="7951" max="7951" width="10.28515625" style="97" bestFit="1" customWidth="1"/>
    <col min="7952" max="7952" width="16.140625" style="97" customWidth="1"/>
    <col min="7953" max="8192" width="8.85546875" style="97"/>
    <col min="8193" max="8193" width="19.85546875" style="97" customWidth="1"/>
    <col min="8194" max="8194" width="32.42578125" style="97" customWidth="1"/>
    <col min="8195" max="8195" width="14.28515625" style="97" customWidth="1"/>
    <col min="8196" max="8196" width="11.42578125" style="97" customWidth="1"/>
    <col min="8197" max="8197" width="14" style="97" customWidth="1"/>
    <col min="8198" max="8198" width="18" style="97" customWidth="1"/>
    <col min="8199" max="8199" width="12.42578125" style="97" customWidth="1"/>
    <col min="8200" max="8200" width="14" style="97" customWidth="1"/>
    <col min="8201" max="8201" width="11.42578125" style="97" customWidth="1"/>
    <col min="8202" max="8206" width="8.85546875" style="97" customWidth="1"/>
    <col min="8207" max="8207" width="10.28515625" style="97" bestFit="1" customWidth="1"/>
    <col min="8208" max="8208" width="16.140625" style="97" customWidth="1"/>
    <col min="8209" max="8448" width="8.85546875" style="97"/>
    <col min="8449" max="8449" width="19.85546875" style="97" customWidth="1"/>
    <col min="8450" max="8450" width="32.42578125" style="97" customWidth="1"/>
    <col min="8451" max="8451" width="14.28515625" style="97" customWidth="1"/>
    <col min="8452" max="8452" width="11.42578125" style="97" customWidth="1"/>
    <col min="8453" max="8453" width="14" style="97" customWidth="1"/>
    <col min="8454" max="8454" width="18" style="97" customWidth="1"/>
    <col min="8455" max="8455" width="12.42578125" style="97" customWidth="1"/>
    <col min="8456" max="8456" width="14" style="97" customWidth="1"/>
    <col min="8457" max="8457" width="11.42578125" style="97" customWidth="1"/>
    <col min="8458" max="8462" width="8.85546875" style="97" customWidth="1"/>
    <col min="8463" max="8463" width="10.28515625" style="97" bestFit="1" customWidth="1"/>
    <col min="8464" max="8464" width="16.140625" style="97" customWidth="1"/>
    <col min="8465" max="8704" width="8.85546875" style="97"/>
    <col min="8705" max="8705" width="19.85546875" style="97" customWidth="1"/>
    <col min="8706" max="8706" width="32.42578125" style="97" customWidth="1"/>
    <col min="8707" max="8707" width="14.28515625" style="97" customWidth="1"/>
    <col min="8708" max="8708" width="11.42578125" style="97" customWidth="1"/>
    <col min="8709" max="8709" width="14" style="97" customWidth="1"/>
    <col min="8710" max="8710" width="18" style="97" customWidth="1"/>
    <col min="8711" max="8711" width="12.42578125" style="97" customWidth="1"/>
    <col min="8712" max="8712" width="14" style="97" customWidth="1"/>
    <col min="8713" max="8713" width="11.42578125" style="97" customWidth="1"/>
    <col min="8714" max="8718" width="8.85546875" style="97" customWidth="1"/>
    <col min="8719" max="8719" width="10.28515625" style="97" bestFit="1" customWidth="1"/>
    <col min="8720" max="8720" width="16.140625" style="97" customWidth="1"/>
    <col min="8721" max="8960" width="8.85546875" style="97"/>
    <col min="8961" max="8961" width="19.85546875" style="97" customWidth="1"/>
    <col min="8962" max="8962" width="32.42578125" style="97" customWidth="1"/>
    <col min="8963" max="8963" width="14.28515625" style="97" customWidth="1"/>
    <col min="8964" max="8964" width="11.42578125" style="97" customWidth="1"/>
    <col min="8965" max="8965" width="14" style="97" customWidth="1"/>
    <col min="8966" max="8966" width="18" style="97" customWidth="1"/>
    <col min="8967" max="8967" width="12.42578125" style="97" customWidth="1"/>
    <col min="8968" max="8968" width="14" style="97" customWidth="1"/>
    <col min="8969" max="8969" width="11.42578125" style="97" customWidth="1"/>
    <col min="8970" max="8974" width="8.85546875" style="97" customWidth="1"/>
    <col min="8975" max="8975" width="10.28515625" style="97" bestFit="1" customWidth="1"/>
    <col min="8976" max="8976" width="16.140625" style="97" customWidth="1"/>
    <col min="8977" max="9216" width="8.85546875" style="97"/>
    <col min="9217" max="9217" width="19.85546875" style="97" customWidth="1"/>
    <col min="9218" max="9218" width="32.42578125" style="97" customWidth="1"/>
    <col min="9219" max="9219" width="14.28515625" style="97" customWidth="1"/>
    <col min="9220" max="9220" width="11.42578125" style="97" customWidth="1"/>
    <col min="9221" max="9221" width="14" style="97" customWidth="1"/>
    <col min="9222" max="9222" width="18" style="97" customWidth="1"/>
    <col min="9223" max="9223" width="12.42578125" style="97" customWidth="1"/>
    <col min="9224" max="9224" width="14" style="97" customWidth="1"/>
    <col min="9225" max="9225" width="11.42578125" style="97" customWidth="1"/>
    <col min="9226" max="9230" width="8.85546875" style="97" customWidth="1"/>
    <col min="9231" max="9231" width="10.28515625" style="97" bestFit="1" customWidth="1"/>
    <col min="9232" max="9232" width="16.140625" style="97" customWidth="1"/>
    <col min="9233" max="9472" width="8.85546875" style="97"/>
    <col min="9473" max="9473" width="19.85546875" style="97" customWidth="1"/>
    <col min="9474" max="9474" width="32.42578125" style="97" customWidth="1"/>
    <col min="9475" max="9475" width="14.28515625" style="97" customWidth="1"/>
    <col min="9476" max="9476" width="11.42578125" style="97" customWidth="1"/>
    <col min="9477" max="9477" width="14" style="97" customWidth="1"/>
    <col min="9478" max="9478" width="18" style="97" customWidth="1"/>
    <col min="9479" max="9479" width="12.42578125" style="97" customWidth="1"/>
    <col min="9480" max="9480" width="14" style="97" customWidth="1"/>
    <col min="9481" max="9481" width="11.42578125" style="97" customWidth="1"/>
    <col min="9482" max="9486" width="8.85546875" style="97" customWidth="1"/>
    <col min="9487" max="9487" width="10.28515625" style="97" bestFit="1" customWidth="1"/>
    <col min="9488" max="9488" width="16.140625" style="97" customWidth="1"/>
    <col min="9489" max="9728" width="8.85546875" style="97"/>
    <col min="9729" max="9729" width="19.85546875" style="97" customWidth="1"/>
    <col min="9730" max="9730" width="32.42578125" style="97" customWidth="1"/>
    <col min="9731" max="9731" width="14.28515625" style="97" customWidth="1"/>
    <col min="9732" max="9732" width="11.42578125" style="97" customWidth="1"/>
    <col min="9733" max="9733" width="14" style="97" customWidth="1"/>
    <col min="9734" max="9734" width="18" style="97" customWidth="1"/>
    <col min="9735" max="9735" width="12.42578125" style="97" customWidth="1"/>
    <col min="9736" max="9736" width="14" style="97" customWidth="1"/>
    <col min="9737" max="9737" width="11.42578125" style="97" customWidth="1"/>
    <col min="9738" max="9742" width="8.85546875" style="97" customWidth="1"/>
    <col min="9743" max="9743" width="10.28515625" style="97" bestFit="1" customWidth="1"/>
    <col min="9744" max="9744" width="16.140625" style="97" customWidth="1"/>
    <col min="9745" max="9984" width="8.85546875" style="97"/>
    <col min="9985" max="9985" width="19.85546875" style="97" customWidth="1"/>
    <col min="9986" max="9986" width="32.42578125" style="97" customWidth="1"/>
    <col min="9987" max="9987" width="14.28515625" style="97" customWidth="1"/>
    <col min="9988" max="9988" width="11.42578125" style="97" customWidth="1"/>
    <col min="9989" max="9989" width="14" style="97" customWidth="1"/>
    <col min="9990" max="9990" width="18" style="97" customWidth="1"/>
    <col min="9991" max="9991" width="12.42578125" style="97" customWidth="1"/>
    <col min="9992" max="9992" width="14" style="97" customWidth="1"/>
    <col min="9993" max="9993" width="11.42578125" style="97" customWidth="1"/>
    <col min="9994" max="9998" width="8.85546875" style="97" customWidth="1"/>
    <col min="9999" max="9999" width="10.28515625" style="97" bestFit="1" customWidth="1"/>
    <col min="10000" max="10000" width="16.140625" style="97" customWidth="1"/>
    <col min="10001" max="10240" width="8.85546875" style="97"/>
    <col min="10241" max="10241" width="19.85546875" style="97" customWidth="1"/>
    <col min="10242" max="10242" width="32.42578125" style="97" customWidth="1"/>
    <col min="10243" max="10243" width="14.28515625" style="97" customWidth="1"/>
    <col min="10244" max="10244" width="11.42578125" style="97" customWidth="1"/>
    <col min="10245" max="10245" width="14" style="97" customWidth="1"/>
    <col min="10246" max="10246" width="18" style="97" customWidth="1"/>
    <col min="10247" max="10247" width="12.42578125" style="97" customWidth="1"/>
    <col min="10248" max="10248" width="14" style="97" customWidth="1"/>
    <col min="10249" max="10249" width="11.42578125" style="97" customWidth="1"/>
    <col min="10250" max="10254" width="8.85546875" style="97" customWidth="1"/>
    <col min="10255" max="10255" width="10.28515625" style="97" bestFit="1" customWidth="1"/>
    <col min="10256" max="10256" width="16.140625" style="97" customWidth="1"/>
    <col min="10257" max="10496" width="8.85546875" style="97"/>
    <col min="10497" max="10497" width="19.85546875" style="97" customWidth="1"/>
    <col min="10498" max="10498" width="32.42578125" style="97" customWidth="1"/>
    <col min="10499" max="10499" width="14.28515625" style="97" customWidth="1"/>
    <col min="10500" max="10500" width="11.42578125" style="97" customWidth="1"/>
    <col min="10501" max="10501" width="14" style="97" customWidth="1"/>
    <col min="10502" max="10502" width="18" style="97" customWidth="1"/>
    <col min="10503" max="10503" width="12.42578125" style="97" customWidth="1"/>
    <col min="10504" max="10504" width="14" style="97" customWidth="1"/>
    <col min="10505" max="10505" width="11.42578125" style="97" customWidth="1"/>
    <col min="10506" max="10510" width="8.85546875" style="97" customWidth="1"/>
    <col min="10511" max="10511" width="10.28515625" style="97" bestFit="1" customWidth="1"/>
    <col min="10512" max="10512" width="16.140625" style="97" customWidth="1"/>
    <col min="10513" max="10752" width="8.85546875" style="97"/>
    <col min="10753" max="10753" width="19.85546875" style="97" customWidth="1"/>
    <col min="10754" max="10754" width="32.42578125" style="97" customWidth="1"/>
    <col min="10755" max="10755" width="14.28515625" style="97" customWidth="1"/>
    <col min="10756" max="10756" width="11.42578125" style="97" customWidth="1"/>
    <col min="10757" max="10757" width="14" style="97" customWidth="1"/>
    <col min="10758" max="10758" width="18" style="97" customWidth="1"/>
    <col min="10759" max="10759" width="12.42578125" style="97" customWidth="1"/>
    <col min="10760" max="10760" width="14" style="97" customWidth="1"/>
    <col min="10761" max="10761" width="11.42578125" style="97" customWidth="1"/>
    <col min="10762" max="10766" width="8.85546875" style="97" customWidth="1"/>
    <col min="10767" max="10767" width="10.28515625" style="97" bestFit="1" customWidth="1"/>
    <col min="10768" max="10768" width="16.140625" style="97" customWidth="1"/>
    <col min="10769" max="11008" width="8.85546875" style="97"/>
    <col min="11009" max="11009" width="19.85546875" style="97" customWidth="1"/>
    <col min="11010" max="11010" width="32.42578125" style="97" customWidth="1"/>
    <col min="11011" max="11011" width="14.28515625" style="97" customWidth="1"/>
    <col min="11012" max="11012" width="11.42578125" style="97" customWidth="1"/>
    <col min="11013" max="11013" width="14" style="97" customWidth="1"/>
    <col min="11014" max="11014" width="18" style="97" customWidth="1"/>
    <col min="11015" max="11015" width="12.42578125" style="97" customWidth="1"/>
    <col min="11016" max="11016" width="14" style="97" customWidth="1"/>
    <col min="11017" max="11017" width="11.42578125" style="97" customWidth="1"/>
    <col min="11018" max="11022" width="8.85546875" style="97" customWidth="1"/>
    <col min="11023" max="11023" width="10.28515625" style="97" bestFit="1" customWidth="1"/>
    <col min="11024" max="11024" width="16.140625" style="97" customWidth="1"/>
    <col min="11025" max="11264" width="8.85546875" style="97"/>
    <col min="11265" max="11265" width="19.85546875" style="97" customWidth="1"/>
    <col min="11266" max="11266" width="32.42578125" style="97" customWidth="1"/>
    <col min="11267" max="11267" width="14.28515625" style="97" customWidth="1"/>
    <col min="11268" max="11268" width="11.42578125" style="97" customWidth="1"/>
    <col min="11269" max="11269" width="14" style="97" customWidth="1"/>
    <col min="11270" max="11270" width="18" style="97" customWidth="1"/>
    <col min="11271" max="11271" width="12.42578125" style="97" customWidth="1"/>
    <col min="11272" max="11272" width="14" style="97" customWidth="1"/>
    <col min="11273" max="11273" width="11.42578125" style="97" customWidth="1"/>
    <col min="11274" max="11278" width="8.85546875" style="97" customWidth="1"/>
    <col min="11279" max="11279" width="10.28515625" style="97" bestFit="1" customWidth="1"/>
    <col min="11280" max="11280" width="16.140625" style="97" customWidth="1"/>
    <col min="11281" max="11520" width="8.85546875" style="97"/>
    <col min="11521" max="11521" width="19.85546875" style="97" customWidth="1"/>
    <col min="11522" max="11522" width="32.42578125" style="97" customWidth="1"/>
    <col min="11523" max="11523" width="14.28515625" style="97" customWidth="1"/>
    <col min="11524" max="11524" width="11.42578125" style="97" customWidth="1"/>
    <col min="11525" max="11525" width="14" style="97" customWidth="1"/>
    <col min="11526" max="11526" width="18" style="97" customWidth="1"/>
    <col min="11527" max="11527" width="12.42578125" style="97" customWidth="1"/>
    <col min="11528" max="11528" width="14" style="97" customWidth="1"/>
    <col min="11529" max="11529" width="11.42578125" style="97" customWidth="1"/>
    <col min="11530" max="11534" width="8.85546875" style="97" customWidth="1"/>
    <col min="11535" max="11535" width="10.28515625" style="97" bestFit="1" customWidth="1"/>
    <col min="11536" max="11536" width="16.140625" style="97" customWidth="1"/>
    <col min="11537" max="11776" width="8.85546875" style="97"/>
    <col min="11777" max="11777" width="19.85546875" style="97" customWidth="1"/>
    <col min="11778" max="11778" width="32.42578125" style="97" customWidth="1"/>
    <col min="11779" max="11779" width="14.28515625" style="97" customWidth="1"/>
    <col min="11780" max="11780" width="11.42578125" style="97" customWidth="1"/>
    <col min="11781" max="11781" width="14" style="97" customWidth="1"/>
    <col min="11782" max="11782" width="18" style="97" customWidth="1"/>
    <col min="11783" max="11783" width="12.42578125" style="97" customWidth="1"/>
    <col min="11784" max="11784" width="14" style="97" customWidth="1"/>
    <col min="11785" max="11785" width="11.42578125" style="97" customWidth="1"/>
    <col min="11786" max="11790" width="8.85546875" style="97" customWidth="1"/>
    <col min="11791" max="11791" width="10.28515625" style="97" bestFit="1" customWidth="1"/>
    <col min="11792" max="11792" width="16.140625" style="97" customWidth="1"/>
    <col min="11793" max="12032" width="8.85546875" style="97"/>
    <col min="12033" max="12033" width="19.85546875" style="97" customWidth="1"/>
    <col min="12034" max="12034" width="32.42578125" style="97" customWidth="1"/>
    <col min="12035" max="12035" width="14.28515625" style="97" customWidth="1"/>
    <col min="12036" max="12036" width="11.42578125" style="97" customWidth="1"/>
    <col min="12037" max="12037" width="14" style="97" customWidth="1"/>
    <col min="12038" max="12038" width="18" style="97" customWidth="1"/>
    <col min="12039" max="12039" width="12.42578125" style="97" customWidth="1"/>
    <col min="12040" max="12040" width="14" style="97" customWidth="1"/>
    <col min="12041" max="12041" width="11.42578125" style="97" customWidth="1"/>
    <col min="12042" max="12046" width="8.85546875" style="97" customWidth="1"/>
    <col min="12047" max="12047" width="10.28515625" style="97" bestFit="1" customWidth="1"/>
    <col min="12048" max="12048" width="16.140625" style="97" customWidth="1"/>
    <col min="12049" max="12288" width="8.85546875" style="97"/>
    <col min="12289" max="12289" width="19.85546875" style="97" customWidth="1"/>
    <col min="12290" max="12290" width="32.42578125" style="97" customWidth="1"/>
    <col min="12291" max="12291" width="14.28515625" style="97" customWidth="1"/>
    <col min="12292" max="12292" width="11.42578125" style="97" customWidth="1"/>
    <col min="12293" max="12293" width="14" style="97" customWidth="1"/>
    <col min="12294" max="12294" width="18" style="97" customWidth="1"/>
    <col min="12295" max="12295" width="12.42578125" style="97" customWidth="1"/>
    <col min="12296" max="12296" width="14" style="97" customWidth="1"/>
    <col min="12297" max="12297" width="11.42578125" style="97" customWidth="1"/>
    <col min="12298" max="12302" width="8.85546875" style="97" customWidth="1"/>
    <col min="12303" max="12303" width="10.28515625" style="97" bestFit="1" customWidth="1"/>
    <col min="12304" max="12304" width="16.140625" style="97" customWidth="1"/>
    <col min="12305" max="12544" width="8.85546875" style="97"/>
    <col min="12545" max="12545" width="19.85546875" style="97" customWidth="1"/>
    <col min="12546" max="12546" width="32.42578125" style="97" customWidth="1"/>
    <col min="12547" max="12547" width="14.28515625" style="97" customWidth="1"/>
    <col min="12548" max="12548" width="11.42578125" style="97" customWidth="1"/>
    <col min="12549" max="12549" width="14" style="97" customWidth="1"/>
    <col min="12550" max="12550" width="18" style="97" customWidth="1"/>
    <col min="12551" max="12551" width="12.42578125" style="97" customWidth="1"/>
    <col min="12552" max="12552" width="14" style="97" customWidth="1"/>
    <col min="12553" max="12553" width="11.42578125" style="97" customWidth="1"/>
    <col min="12554" max="12558" width="8.85546875" style="97" customWidth="1"/>
    <col min="12559" max="12559" width="10.28515625" style="97" bestFit="1" customWidth="1"/>
    <col min="12560" max="12560" width="16.140625" style="97" customWidth="1"/>
    <col min="12561" max="12800" width="8.85546875" style="97"/>
    <col min="12801" max="12801" width="19.85546875" style="97" customWidth="1"/>
    <col min="12802" max="12802" width="32.42578125" style="97" customWidth="1"/>
    <col min="12803" max="12803" width="14.28515625" style="97" customWidth="1"/>
    <col min="12804" max="12804" width="11.42578125" style="97" customWidth="1"/>
    <col min="12805" max="12805" width="14" style="97" customWidth="1"/>
    <col min="12806" max="12806" width="18" style="97" customWidth="1"/>
    <col min="12807" max="12807" width="12.42578125" style="97" customWidth="1"/>
    <col min="12808" max="12808" width="14" style="97" customWidth="1"/>
    <col min="12809" max="12809" width="11.42578125" style="97" customWidth="1"/>
    <col min="12810" max="12814" width="8.85546875" style="97" customWidth="1"/>
    <col min="12815" max="12815" width="10.28515625" style="97" bestFit="1" customWidth="1"/>
    <col min="12816" max="12816" width="16.140625" style="97" customWidth="1"/>
    <col min="12817" max="13056" width="8.85546875" style="97"/>
    <col min="13057" max="13057" width="19.85546875" style="97" customWidth="1"/>
    <col min="13058" max="13058" width="32.42578125" style="97" customWidth="1"/>
    <col min="13059" max="13059" width="14.28515625" style="97" customWidth="1"/>
    <col min="13060" max="13060" width="11.42578125" style="97" customWidth="1"/>
    <col min="13061" max="13061" width="14" style="97" customWidth="1"/>
    <col min="13062" max="13062" width="18" style="97" customWidth="1"/>
    <col min="13063" max="13063" width="12.42578125" style="97" customWidth="1"/>
    <col min="13064" max="13064" width="14" style="97" customWidth="1"/>
    <col min="13065" max="13065" width="11.42578125" style="97" customWidth="1"/>
    <col min="13066" max="13070" width="8.85546875" style="97" customWidth="1"/>
    <col min="13071" max="13071" width="10.28515625" style="97" bestFit="1" customWidth="1"/>
    <col min="13072" max="13072" width="16.140625" style="97" customWidth="1"/>
    <col min="13073" max="13312" width="8.85546875" style="97"/>
    <col min="13313" max="13313" width="19.85546875" style="97" customWidth="1"/>
    <col min="13314" max="13314" width="32.42578125" style="97" customWidth="1"/>
    <col min="13315" max="13315" width="14.28515625" style="97" customWidth="1"/>
    <col min="13316" max="13316" width="11.42578125" style="97" customWidth="1"/>
    <col min="13317" max="13317" width="14" style="97" customWidth="1"/>
    <col min="13318" max="13318" width="18" style="97" customWidth="1"/>
    <col min="13319" max="13319" width="12.42578125" style="97" customWidth="1"/>
    <col min="13320" max="13320" width="14" style="97" customWidth="1"/>
    <col min="13321" max="13321" width="11.42578125" style="97" customWidth="1"/>
    <col min="13322" max="13326" width="8.85546875" style="97" customWidth="1"/>
    <col min="13327" max="13327" width="10.28515625" style="97" bestFit="1" customWidth="1"/>
    <col min="13328" max="13328" width="16.140625" style="97" customWidth="1"/>
    <col min="13329" max="13568" width="8.85546875" style="97"/>
    <col min="13569" max="13569" width="19.85546875" style="97" customWidth="1"/>
    <col min="13570" max="13570" width="32.42578125" style="97" customWidth="1"/>
    <col min="13571" max="13571" width="14.28515625" style="97" customWidth="1"/>
    <col min="13572" max="13572" width="11.42578125" style="97" customWidth="1"/>
    <col min="13573" max="13573" width="14" style="97" customWidth="1"/>
    <col min="13574" max="13574" width="18" style="97" customWidth="1"/>
    <col min="13575" max="13575" width="12.42578125" style="97" customWidth="1"/>
    <col min="13576" max="13576" width="14" style="97" customWidth="1"/>
    <col min="13577" max="13577" width="11.42578125" style="97" customWidth="1"/>
    <col min="13578" max="13582" width="8.85546875" style="97" customWidth="1"/>
    <col min="13583" max="13583" width="10.28515625" style="97" bestFit="1" customWidth="1"/>
    <col min="13584" max="13584" width="16.140625" style="97" customWidth="1"/>
    <col min="13585" max="13824" width="8.85546875" style="97"/>
    <col min="13825" max="13825" width="19.85546875" style="97" customWidth="1"/>
    <col min="13826" max="13826" width="32.42578125" style="97" customWidth="1"/>
    <col min="13827" max="13827" width="14.28515625" style="97" customWidth="1"/>
    <col min="13828" max="13828" width="11.42578125" style="97" customWidth="1"/>
    <col min="13829" max="13829" width="14" style="97" customWidth="1"/>
    <col min="13830" max="13830" width="18" style="97" customWidth="1"/>
    <col min="13831" max="13831" width="12.42578125" style="97" customWidth="1"/>
    <col min="13832" max="13832" width="14" style="97" customWidth="1"/>
    <col min="13833" max="13833" width="11.42578125" style="97" customWidth="1"/>
    <col min="13834" max="13838" width="8.85546875" style="97" customWidth="1"/>
    <col min="13839" max="13839" width="10.28515625" style="97" bestFit="1" customWidth="1"/>
    <col min="13840" max="13840" width="16.140625" style="97" customWidth="1"/>
    <col min="13841" max="14080" width="8.85546875" style="97"/>
    <col min="14081" max="14081" width="19.85546875" style="97" customWidth="1"/>
    <col min="14082" max="14082" width="32.42578125" style="97" customWidth="1"/>
    <col min="14083" max="14083" width="14.28515625" style="97" customWidth="1"/>
    <col min="14084" max="14084" width="11.42578125" style="97" customWidth="1"/>
    <col min="14085" max="14085" width="14" style="97" customWidth="1"/>
    <col min="14086" max="14086" width="18" style="97" customWidth="1"/>
    <col min="14087" max="14087" width="12.42578125" style="97" customWidth="1"/>
    <col min="14088" max="14088" width="14" style="97" customWidth="1"/>
    <col min="14089" max="14089" width="11.42578125" style="97" customWidth="1"/>
    <col min="14090" max="14094" width="8.85546875" style="97" customWidth="1"/>
    <col min="14095" max="14095" width="10.28515625" style="97" bestFit="1" customWidth="1"/>
    <col min="14096" max="14096" width="16.140625" style="97" customWidth="1"/>
    <col min="14097" max="14336" width="8.85546875" style="97"/>
    <col min="14337" max="14337" width="19.85546875" style="97" customWidth="1"/>
    <col min="14338" max="14338" width="32.42578125" style="97" customWidth="1"/>
    <col min="14339" max="14339" width="14.28515625" style="97" customWidth="1"/>
    <col min="14340" max="14340" width="11.42578125" style="97" customWidth="1"/>
    <col min="14341" max="14341" width="14" style="97" customWidth="1"/>
    <col min="14342" max="14342" width="18" style="97" customWidth="1"/>
    <col min="14343" max="14343" width="12.42578125" style="97" customWidth="1"/>
    <col min="14344" max="14344" width="14" style="97" customWidth="1"/>
    <col min="14345" max="14345" width="11.42578125" style="97" customWidth="1"/>
    <col min="14346" max="14350" width="8.85546875" style="97" customWidth="1"/>
    <col min="14351" max="14351" width="10.28515625" style="97" bestFit="1" customWidth="1"/>
    <col min="14352" max="14352" width="16.140625" style="97" customWidth="1"/>
    <col min="14353" max="14592" width="8.85546875" style="97"/>
    <col min="14593" max="14593" width="19.85546875" style="97" customWidth="1"/>
    <col min="14594" max="14594" width="32.42578125" style="97" customWidth="1"/>
    <col min="14595" max="14595" width="14.28515625" style="97" customWidth="1"/>
    <col min="14596" max="14596" width="11.42578125" style="97" customWidth="1"/>
    <col min="14597" max="14597" width="14" style="97" customWidth="1"/>
    <col min="14598" max="14598" width="18" style="97" customWidth="1"/>
    <col min="14599" max="14599" width="12.42578125" style="97" customWidth="1"/>
    <col min="14600" max="14600" width="14" style="97" customWidth="1"/>
    <col min="14601" max="14601" width="11.42578125" style="97" customWidth="1"/>
    <col min="14602" max="14606" width="8.85546875" style="97" customWidth="1"/>
    <col min="14607" max="14607" width="10.28515625" style="97" bestFit="1" customWidth="1"/>
    <col min="14608" max="14608" width="16.140625" style="97" customWidth="1"/>
    <col min="14609" max="14848" width="8.85546875" style="97"/>
    <col min="14849" max="14849" width="19.85546875" style="97" customWidth="1"/>
    <col min="14850" max="14850" width="32.42578125" style="97" customWidth="1"/>
    <col min="14851" max="14851" width="14.28515625" style="97" customWidth="1"/>
    <col min="14852" max="14852" width="11.42578125" style="97" customWidth="1"/>
    <col min="14853" max="14853" width="14" style="97" customWidth="1"/>
    <col min="14854" max="14854" width="18" style="97" customWidth="1"/>
    <col min="14855" max="14855" width="12.42578125" style="97" customWidth="1"/>
    <col min="14856" max="14856" width="14" style="97" customWidth="1"/>
    <col min="14857" max="14857" width="11.42578125" style="97" customWidth="1"/>
    <col min="14858" max="14862" width="8.85546875" style="97" customWidth="1"/>
    <col min="14863" max="14863" width="10.28515625" style="97" bestFit="1" customWidth="1"/>
    <col min="14864" max="14864" width="16.140625" style="97" customWidth="1"/>
    <col min="14865" max="15104" width="8.85546875" style="97"/>
    <col min="15105" max="15105" width="19.85546875" style="97" customWidth="1"/>
    <col min="15106" max="15106" width="32.42578125" style="97" customWidth="1"/>
    <col min="15107" max="15107" width="14.28515625" style="97" customWidth="1"/>
    <col min="15108" max="15108" width="11.42578125" style="97" customWidth="1"/>
    <col min="15109" max="15109" width="14" style="97" customWidth="1"/>
    <col min="15110" max="15110" width="18" style="97" customWidth="1"/>
    <col min="15111" max="15111" width="12.42578125" style="97" customWidth="1"/>
    <col min="15112" max="15112" width="14" style="97" customWidth="1"/>
    <col min="15113" max="15113" width="11.42578125" style="97" customWidth="1"/>
    <col min="15114" max="15118" width="8.85546875" style="97" customWidth="1"/>
    <col min="15119" max="15119" width="10.28515625" style="97" bestFit="1" customWidth="1"/>
    <col min="15120" max="15120" width="16.140625" style="97" customWidth="1"/>
    <col min="15121" max="15360" width="8.85546875" style="97"/>
    <col min="15361" max="15361" width="19.85546875" style="97" customWidth="1"/>
    <col min="15362" max="15362" width="32.42578125" style="97" customWidth="1"/>
    <col min="15363" max="15363" width="14.28515625" style="97" customWidth="1"/>
    <col min="15364" max="15364" width="11.42578125" style="97" customWidth="1"/>
    <col min="15365" max="15365" width="14" style="97" customWidth="1"/>
    <col min="15366" max="15366" width="18" style="97" customWidth="1"/>
    <col min="15367" max="15367" width="12.42578125" style="97" customWidth="1"/>
    <col min="15368" max="15368" width="14" style="97" customWidth="1"/>
    <col min="15369" max="15369" width="11.42578125" style="97" customWidth="1"/>
    <col min="15370" max="15374" width="8.85546875" style="97" customWidth="1"/>
    <col min="15375" max="15375" width="10.28515625" style="97" bestFit="1" customWidth="1"/>
    <col min="15376" max="15376" width="16.140625" style="97" customWidth="1"/>
    <col min="15377" max="15616" width="8.85546875" style="97"/>
    <col min="15617" max="15617" width="19.85546875" style="97" customWidth="1"/>
    <col min="15618" max="15618" width="32.42578125" style="97" customWidth="1"/>
    <col min="15619" max="15619" width="14.28515625" style="97" customWidth="1"/>
    <col min="15620" max="15620" width="11.42578125" style="97" customWidth="1"/>
    <col min="15621" max="15621" width="14" style="97" customWidth="1"/>
    <col min="15622" max="15622" width="18" style="97" customWidth="1"/>
    <col min="15623" max="15623" width="12.42578125" style="97" customWidth="1"/>
    <col min="15624" max="15624" width="14" style="97" customWidth="1"/>
    <col min="15625" max="15625" width="11.42578125" style="97" customWidth="1"/>
    <col min="15626" max="15630" width="8.85546875" style="97" customWidth="1"/>
    <col min="15631" max="15631" width="10.28515625" style="97" bestFit="1" customWidth="1"/>
    <col min="15632" max="15632" width="16.140625" style="97" customWidth="1"/>
    <col min="15633" max="15872" width="8.85546875" style="97"/>
    <col min="15873" max="15873" width="19.85546875" style="97" customWidth="1"/>
    <col min="15874" max="15874" width="32.42578125" style="97" customWidth="1"/>
    <col min="15875" max="15875" width="14.28515625" style="97" customWidth="1"/>
    <col min="15876" max="15876" width="11.42578125" style="97" customWidth="1"/>
    <col min="15877" max="15877" width="14" style="97" customWidth="1"/>
    <col min="15878" max="15878" width="18" style="97" customWidth="1"/>
    <col min="15879" max="15879" width="12.42578125" style="97" customWidth="1"/>
    <col min="15880" max="15880" width="14" style="97" customWidth="1"/>
    <col min="15881" max="15881" width="11.42578125" style="97" customWidth="1"/>
    <col min="15882" max="15886" width="8.85546875" style="97" customWidth="1"/>
    <col min="15887" max="15887" width="10.28515625" style="97" bestFit="1" customWidth="1"/>
    <col min="15888" max="15888" width="16.140625" style="97" customWidth="1"/>
    <col min="15889" max="16128" width="8.85546875" style="97"/>
    <col min="16129" max="16129" width="19.85546875" style="97" customWidth="1"/>
    <col min="16130" max="16130" width="32.42578125" style="97" customWidth="1"/>
    <col min="16131" max="16131" width="14.28515625" style="97" customWidth="1"/>
    <col min="16132" max="16132" width="11.42578125" style="97" customWidth="1"/>
    <col min="16133" max="16133" width="14" style="97" customWidth="1"/>
    <col min="16134" max="16134" width="18" style="97" customWidth="1"/>
    <col min="16135" max="16135" width="12.42578125" style="97" customWidth="1"/>
    <col min="16136" max="16136" width="14" style="97" customWidth="1"/>
    <col min="16137" max="16137" width="11.42578125" style="97" customWidth="1"/>
    <col min="16138" max="16142" width="8.85546875" style="97" customWidth="1"/>
    <col min="16143" max="16143" width="10.28515625" style="97" bestFit="1" customWidth="1"/>
    <col min="16144" max="16144" width="16.140625" style="97" customWidth="1"/>
    <col min="16145" max="16384" width="8.85546875" style="97"/>
  </cols>
  <sheetData>
    <row r="1" spans="1:16" ht="15" customHeight="1" x14ac:dyDescent="0.3">
      <c r="A1" s="96" t="s">
        <v>79</v>
      </c>
      <c r="C1" s="98"/>
      <c r="F1" s="99"/>
      <c r="G1" s="100"/>
      <c r="H1" s="101"/>
      <c r="I1" s="101"/>
    </row>
    <row r="2" spans="1:16" ht="15" customHeight="1" x14ac:dyDescent="0.3">
      <c r="A2" s="104" t="s">
        <v>80</v>
      </c>
      <c r="B2" s="98"/>
      <c r="C2" s="98"/>
      <c r="H2" s="101"/>
      <c r="I2" s="101"/>
      <c r="J2" s="119" t="s">
        <v>81</v>
      </c>
      <c r="K2" s="119"/>
      <c r="L2" s="119"/>
      <c r="M2" s="119"/>
      <c r="N2" s="119"/>
    </row>
    <row r="3" spans="1:16" x14ac:dyDescent="0.3">
      <c r="A3" s="105" t="s">
        <v>23</v>
      </c>
      <c r="B3" s="105" t="s">
        <v>82</v>
      </c>
      <c r="C3" s="106" t="s">
        <v>3</v>
      </c>
      <c r="D3" s="106" t="s">
        <v>24</v>
      </c>
      <c r="E3" s="106" t="s">
        <v>25</v>
      </c>
      <c r="F3" s="106" t="s">
        <v>26</v>
      </c>
      <c r="G3" s="106" t="s">
        <v>27</v>
      </c>
      <c r="H3" s="106" t="s">
        <v>28</v>
      </c>
      <c r="I3" s="107" t="s">
        <v>37</v>
      </c>
      <c r="J3" s="108" t="s">
        <v>12</v>
      </c>
      <c r="K3" s="108" t="s">
        <v>11</v>
      </c>
      <c r="L3" s="108" t="s">
        <v>9</v>
      </c>
      <c r="M3" s="108" t="s">
        <v>13</v>
      </c>
      <c r="N3" s="108" t="s">
        <v>49</v>
      </c>
      <c r="O3" s="109" t="s">
        <v>83</v>
      </c>
      <c r="P3" s="109" t="s">
        <v>84</v>
      </c>
    </row>
    <row r="4" spans="1:16" ht="108" customHeight="1" x14ac:dyDescent="0.3">
      <c r="A4" s="110" t="s">
        <v>78</v>
      </c>
      <c r="B4" s="110"/>
      <c r="C4" s="111" t="s">
        <v>31</v>
      </c>
      <c r="D4" s="111">
        <v>95</v>
      </c>
      <c r="E4" s="111">
        <v>214</v>
      </c>
      <c r="F4" s="111">
        <v>202</v>
      </c>
      <c r="G4" s="111">
        <v>113</v>
      </c>
      <c r="H4" s="111">
        <v>21</v>
      </c>
      <c r="I4" s="112">
        <f t="shared" ref="I4:I11" si="0">SUM(D4:H4)</f>
        <v>645</v>
      </c>
      <c r="J4" s="108">
        <v>30</v>
      </c>
      <c r="K4" s="108">
        <v>150</v>
      </c>
      <c r="L4" s="108">
        <v>100</v>
      </c>
      <c r="M4" s="108">
        <v>21</v>
      </c>
      <c r="N4" s="108">
        <f t="shared" ref="N4:N11" si="1">SUM(J4:M4)</f>
        <v>301</v>
      </c>
      <c r="O4" s="113">
        <v>14.75</v>
      </c>
      <c r="P4" s="103">
        <f>O4*N4</f>
        <v>4439.75</v>
      </c>
    </row>
    <row r="5" spans="1:16" ht="108" customHeight="1" x14ac:dyDescent="0.3">
      <c r="A5" s="110" t="s">
        <v>60</v>
      </c>
      <c r="B5" s="110"/>
      <c r="C5" s="111" t="s">
        <v>32</v>
      </c>
      <c r="D5" s="111">
        <v>120</v>
      </c>
      <c r="E5" s="111">
        <v>323</v>
      </c>
      <c r="F5" s="111">
        <v>320</v>
      </c>
      <c r="G5" s="111">
        <v>198</v>
      </c>
      <c r="H5" s="111">
        <v>57</v>
      </c>
      <c r="I5" s="112">
        <f t="shared" si="0"/>
        <v>1018</v>
      </c>
      <c r="J5" s="108">
        <v>30</v>
      </c>
      <c r="K5" s="108">
        <v>150</v>
      </c>
      <c r="L5" s="108">
        <v>100</v>
      </c>
      <c r="M5" s="108">
        <v>30</v>
      </c>
      <c r="N5" s="108">
        <f t="shared" si="1"/>
        <v>310</v>
      </c>
      <c r="O5" s="113">
        <v>14.75</v>
      </c>
      <c r="P5" s="103">
        <f t="shared" ref="P5:P11" si="2">O5*N5</f>
        <v>4572.5</v>
      </c>
    </row>
    <row r="6" spans="1:16" ht="108" customHeight="1" x14ac:dyDescent="0.3">
      <c r="A6" s="110" t="s">
        <v>64</v>
      </c>
      <c r="B6" s="110"/>
      <c r="C6" s="111" t="s">
        <v>31</v>
      </c>
      <c r="D6" s="111"/>
      <c r="E6" s="111">
        <v>119</v>
      </c>
      <c r="F6" s="111">
        <v>141</v>
      </c>
      <c r="G6" s="111">
        <v>72</v>
      </c>
      <c r="H6" s="111">
        <v>24</v>
      </c>
      <c r="I6" s="112">
        <f t="shared" si="0"/>
        <v>356</v>
      </c>
      <c r="J6" s="108"/>
      <c r="K6" s="108">
        <v>119</v>
      </c>
      <c r="L6" s="108">
        <v>141</v>
      </c>
      <c r="M6" s="108">
        <v>50</v>
      </c>
      <c r="N6" s="108">
        <f t="shared" si="1"/>
        <v>310</v>
      </c>
      <c r="O6" s="113">
        <v>14.75</v>
      </c>
      <c r="P6" s="103">
        <f t="shared" si="2"/>
        <v>4572.5</v>
      </c>
    </row>
    <row r="7" spans="1:16" ht="108" customHeight="1" x14ac:dyDescent="0.3">
      <c r="A7" s="110" t="s">
        <v>71</v>
      </c>
      <c r="B7" s="110"/>
      <c r="C7" s="111" t="s">
        <v>31</v>
      </c>
      <c r="D7" s="111">
        <v>123</v>
      </c>
      <c r="E7" s="111">
        <v>171</v>
      </c>
      <c r="F7" s="111">
        <v>190</v>
      </c>
      <c r="G7" s="111">
        <v>98</v>
      </c>
      <c r="H7" s="111">
        <v>9</v>
      </c>
      <c r="I7" s="112">
        <f t="shared" si="0"/>
        <v>591</v>
      </c>
      <c r="J7" s="108">
        <v>30</v>
      </c>
      <c r="K7" s="108">
        <v>150</v>
      </c>
      <c r="L7" s="108">
        <v>150</v>
      </c>
      <c r="M7" s="108">
        <v>30</v>
      </c>
      <c r="N7" s="108">
        <f t="shared" si="1"/>
        <v>360</v>
      </c>
      <c r="O7" s="113">
        <v>14.75</v>
      </c>
      <c r="P7" s="103">
        <f t="shared" si="2"/>
        <v>5310</v>
      </c>
    </row>
    <row r="8" spans="1:16" ht="108" customHeight="1" x14ac:dyDescent="0.3">
      <c r="A8" s="110" t="s">
        <v>70</v>
      </c>
      <c r="B8" s="110"/>
      <c r="C8" s="111" t="s">
        <v>32</v>
      </c>
      <c r="D8" s="111">
        <v>69</v>
      </c>
      <c r="E8" s="111">
        <v>137</v>
      </c>
      <c r="F8" s="111">
        <v>151</v>
      </c>
      <c r="G8" s="111">
        <v>77</v>
      </c>
      <c r="H8" s="111">
        <v>17</v>
      </c>
      <c r="I8" s="112">
        <f t="shared" si="0"/>
        <v>451</v>
      </c>
      <c r="J8" s="108">
        <v>30</v>
      </c>
      <c r="K8" s="108">
        <v>137</v>
      </c>
      <c r="L8" s="108">
        <v>151</v>
      </c>
      <c r="M8" s="108">
        <v>30</v>
      </c>
      <c r="N8" s="108">
        <f t="shared" si="1"/>
        <v>348</v>
      </c>
      <c r="O8" s="113">
        <v>14.75</v>
      </c>
      <c r="P8" s="103">
        <f t="shared" si="2"/>
        <v>5133</v>
      </c>
    </row>
    <row r="9" spans="1:16" ht="108" customHeight="1" x14ac:dyDescent="0.3">
      <c r="A9" s="110" t="s">
        <v>74</v>
      </c>
      <c r="B9" s="110"/>
      <c r="C9" s="111" t="s">
        <v>31</v>
      </c>
      <c r="D9" s="111">
        <v>12</v>
      </c>
      <c r="E9" s="111">
        <v>27</v>
      </c>
      <c r="F9" s="111">
        <v>76</v>
      </c>
      <c r="G9" s="111">
        <v>3</v>
      </c>
      <c r="H9" s="111">
        <v>1</v>
      </c>
      <c r="I9" s="112">
        <f t="shared" si="0"/>
        <v>119</v>
      </c>
      <c r="J9" s="114">
        <v>12</v>
      </c>
      <c r="K9" s="114">
        <v>27</v>
      </c>
      <c r="L9" s="114">
        <v>76</v>
      </c>
      <c r="M9" s="114">
        <v>3</v>
      </c>
      <c r="N9" s="108">
        <f t="shared" si="1"/>
        <v>118</v>
      </c>
      <c r="O9" s="113">
        <v>14.75</v>
      </c>
      <c r="P9" s="103">
        <f t="shared" si="2"/>
        <v>1740.5</v>
      </c>
    </row>
    <row r="10" spans="1:16" ht="108" customHeight="1" x14ac:dyDescent="0.3">
      <c r="A10" s="110" t="s">
        <v>75</v>
      </c>
      <c r="B10" s="110"/>
      <c r="C10" s="111" t="s">
        <v>32</v>
      </c>
      <c r="D10" s="111">
        <v>130</v>
      </c>
      <c r="E10" s="111">
        <v>242</v>
      </c>
      <c r="F10" s="111">
        <v>274</v>
      </c>
      <c r="G10" s="111">
        <v>54</v>
      </c>
      <c r="H10" s="111">
        <v>57</v>
      </c>
      <c r="I10" s="112">
        <f t="shared" si="0"/>
        <v>757</v>
      </c>
      <c r="J10" s="114">
        <v>30</v>
      </c>
      <c r="K10" s="114">
        <v>120</v>
      </c>
      <c r="L10" s="114">
        <v>120</v>
      </c>
      <c r="M10" s="114">
        <v>30</v>
      </c>
      <c r="N10" s="108">
        <f t="shared" si="1"/>
        <v>300</v>
      </c>
      <c r="O10" s="113">
        <v>14.75</v>
      </c>
      <c r="P10" s="103">
        <f t="shared" si="2"/>
        <v>4425</v>
      </c>
    </row>
    <row r="11" spans="1:16" ht="108" customHeight="1" x14ac:dyDescent="0.3">
      <c r="A11" s="110" t="s">
        <v>76</v>
      </c>
      <c r="B11" s="110"/>
      <c r="C11" s="111" t="s">
        <v>36</v>
      </c>
      <c r="D11" s="111">
        <v>87</v>
      </c>
      <c r="E11" s="111">
        <v>210</v>
      </c>
      <c r="F11" s="111">
        <v>251</v>
      </c>
      <c r="G11" s="111">
        <v>72</v>
      </c>
      <c r="H11" s="111">
        <v>21</v>
      </c>
      <c r="I11" s="112">
        <f t="shared" si="0"/>
        <v>641</v>
      </c>
      <c r="J11" s="114">
        <v>20</v>
      </c>
      <c r="K11" s="114">
        <v>50</v>
      </c>
      <c r="L11" s="114">
        <v>50</v>
      </c>
      <c r="M11" s="114">
        <v>20</v>
      </c>
      <c r="N11" s="108">
        <f t="shared" si="1"/>
        <v>140</v>
      </c>
      <c r="O11" s="113">
        <v>14.75</v>
      </c>
      <c r="P11" s="103">
        <f t="shared" si="2"/>
        <v>2065</v>
      </c>
    </row>
    <row r="12" spans="1:16" x14ac:dyDescent="0.3">
      <c r="J12" s="115"/>
      <c r="K12" s="115"/>
      <c r="L12" s="115"/>
      <c r="M12" s="115"/>
      <c r="N12" s="115">
        <f>SUM(N4:N11)</f>
        <v>2187</v>
      </c>
      <c r="P12" s="103">
        <f>SUM(P4:P11)</f>
        <v>32258.25</v>
      </c>
    </row>
    <row r="14" spans="1:16" x14ac:dyDescent="0.3">
      <c r="A14" s="116" t="s">
        <v>85</v>
      </c>
    </row>
  </sheetData>
  <sheetProtection selectLockedCells="1" selectUnlockedCells="1"/>
  <autoFilter ref="A3:I11"/>
  <mergeCells count="1">
    <mergeCell ref="J2:N2"/>
  </mergeCells>
  <pageMargins left="0.45" right="0.2" top="0.5" bottom="0.5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abSelected="1" view="pageBreakPreview" zoomScaleSheetLayoutView="100" workbookViewId="0">
      <selection activeCell="G8" sqref="G8"/>
    </sheetView>
  </sheetViews>
  <sheetFormatPr defaultColWidth="8.85546875" defaultRowHeight="15" x14ac:dyDescent="0.25"/>
  <cols>
    <col min="1" max="1" width="18.42578125" customWidth="1"/>
    <col min="2" max="2" width="31.42578125" customWidth="1"/>
    <col min="3" max="3" width="15.28515625" customWidth="1"/>
    <col min="4" max="10" width="11" customWidth="1"/>
  </cols>
  <sheetData>
    <row r="1" spans="1:11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</row>
    <row r="2" spans="1:11" ht="108" customHeight="1" x14ac:dyDescent="0.25">
      <c r="A2" s="92"/>
      <c r="B2" s="92"/>
      <c r="C2" s="92"/>
      <c r="D2" s="92"/>
      <c r="E2" s="91"/>
      <c r="F2" s="91"/>
      <c r="G2" s="91"/>
      <c r="H2" s="91"/>
      <c r="I2" s="91"/>
      <c r="J2" s="91"/>
      <c r="K2" s="19"/>
    </row>
    <row r="3" spans="1:11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19"/>
    </row>
    <row r="4" spans="1:11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19"/>
    </row>
    <row r="5" spans="1:11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19"/>
    </row>
    <row r="6" spans="1:11" x14ac:dyDescent="0.25">
      <c r="A6" s="6" t="s">
        <v>23</v>
      </c>
      <c r="B6" s="6" t="s">
        <v>39</v>
      </c>
      <c r="C6" s="7" t="s">
        <v>3</v>
      </c>
      <c r="D6" s="7" t="s">
        <v>87</v>
      </c>
      <c r="E6" s="7" t="s">
        <v>24</v>
      </c>
      <c r="F6" s="7" t="s">
        <v>25</v>
      </c>
      <c r="G6" s="7" t="s">
        <v>26</v>
      </c>
      <c r="H6" s="7" t="s">
        <v>27</v>
      </c>
      <c r="I6" s="7" t="s">
        <v>28</v>
      </c>
      <c r="J6" s="8" t="s">
        <v>37</v>
      </c>
    </row>
    <row r="7" spans="1:11" ht="90.75" customHeight="1" x14ac:dyDescent="0.25">
      <c r="A7" s="6" t="s">
        <v>17</v>
      </c>
      <c r="B7" s="7"/>
      <c r="C7" s="7" t="s">
        <v>33</v>
      </c>
      <c r="D7" s="117">
        <v>0</v>
      </c>
      <c r="E7" s="117">
        <v>0</v>
      </c>
      <c r="F7" s="7">
        <v>15</v>
      </c>
      <c r="G7" s="7">
        <v>20</v>
      </c>
      <c r="H7" s="7">
        <v>5</v>
      </c>
      <c r="I7" s="117">
        <v>0</v>
      </c>
      <c r="J7" s="8">
        <f t="shared" ref="J7:J25" si="0">SUM(D7:I7)</f>
        <v>40</v>
      </c>
    </row>
    <row r="8" spans="1:11" ht="108" customHeight="1" x14ac:dyDescent="0.25">
      <c r="A8" s="13" t="s">
        <v>59</v>
      </c>
      <c r="B8" s="13"/>
      <c r="C8" s="11" t="s">
        <v>29</v>
      </c>
      <c r="D8" s="118">
        <v>0</v>
      </c>
      <c r="E8" s="118">
        <v>0</v>
      </c>
      <c r="F8" s="118">
        <v>0</v>
      </c>
      <c r="G8" s="11">
        <f>52+5</f>
        <v>57</v>
      </c>
      <c r="H8" s="11">
        <f>21+4</f>
        <v>25</v>
      </c>
      <c r="I8" s="11">
        <v>1</v>
      </c>
      <c r="J8" s="8">
        <f t="shared" si="0"/>
        <v>83</v>
      </c>
      <c r="K8" s="19"/>
    </row>
    <row r="9" spans="1:11" ht="108" customHeight="1" x14ac:dyDescent="0.25">
      <c r="A9" s="13" t="s">
        <v>78</v>
      </c>
      <c r="B9" s="13"/>
      <c r="C9" s="11" t="s">
        <v>31</v>
      </c>
      <c r="D9" s="118">
        <v>0</v>
      </c>
      <c r="E9" s="11">
        <f>42+60</f>
        <v>102</v>
      </c>
      <c r="F9" s="11">
        <f>39+150</f>
        <v>189</v>
      </c>
      <c r="G9" s="11">
        <f>106+150</f>
        <v>256</v>
      </c>
      <c r="H9" s="11">
        <f>73+70</f>
        <v>143</v>
      </c>
      <c r="I9" s="11">
        <f>21+20</f>
        <v>41</v>
      </c>
      <c r="J9" s="8">
        <f t="shared" si="0"/>
        <v>731</v>
      </c>
      <c r="K9" s="19"/>
    </row>
    <row r="10" spans="1:11" ht="108" customHeight="1" x14ac:dyDescent="0.25">
      <c r="A10" s="13" t="s">
        <v>60</v>
      </c>
      <c r="B10" s="13"/>
      <c r="C10" s="11" t="s">
        <v>32</v>
      </c>
      <c r="D10" s="118">
        <v>0</v>
      </c>
      <c r="E10" s="11">
        <f>6+10</f>
        <v>16</v>
      </c>
      <c r="F10" s="11">
        <f>172+50</f>
        <v>222</v>
      </c>
      <c r="G10" s="11">
        <f>220+135</f>
        <v>355</v>
      </c>
      <c r="H10" s="11">
        <f>168+50</f>
        <v>218</v>
      </c>
      <c r="I10" s="11">
        <f>56+5</f>
        <v>61</v>
      </c>
      <c r="J10" s="8">
        <f t="shared" si="0"/>
        <v>872</v>
      </c>
      <c r="K10" s="19"/>
    </row>
    <row r="11" spans="1:11" ht="108" customHeight="1" x14ac:dyDescent="0.25">
      <c r="A11" s="13" t="s">
        <v>63</v>
      </c>
      <c r="B11" s="13"/>
      <c r="C11" s="11" t="s">
        <v>35</v>
      </c>
      <c r="D11" s="118">
        <v>0</v>
      </c>
      <c r="E11" s="11">
        <f>45+5</f>
        <v>50</v>
      </c>
      <c r="F11" s="11">
        <f>139+10</f>
        <v>149</v>
      </c>
      <c r="G11" s="11">
        <f>125+20</f>
        <v>145</v>
      </c>
      <c r="H11" s="11">
        <f>89+10</f>
        <v>99</v>
      </c>
      <c r="I11" s="11">
        <f>39+5</f>
        <v>44</v>
      </c>
      <c r="J11" s="8">
        <f t="shared" si="0"/>
        <v>487</v>
      </c>
      <c r="K11" s="19"/>
    </row>
    <row r="12" spans="1:11" ht="108" customHeight="1" x14ac:dyDescent="0.25">
      <c r="A12" s="13" t="s">
        <v>64</v>
      </c>
      <c r="B12" s="13"/>
      <c r="C12" s="11" t="s">
        <v>31</v>
      </c>
      <c r="D12" s="118">
        <v>0</v>
      </c>
      <c r="E12" s="118">
        <v>0</v>
      </c>
      <c r="F12" s="11">
        <f>15+1</f>
        <v>16</v>
      </c>
      <c r="G12" s="11">
        <f>3+15</f>
        <v>18</v>
      </c>
      <c r="H12" s="11">
        <f>22+7</f>
        <v>29</v>
      </c>
      <c r="I12" s="11">
        <f>24+3</f>
        <v>27</v>
      </c>
      <c r="J12" s="8">
        <f t="shared" si="0"/>
        <v>90</v>
      </c>
      <c r="K12" s="19"/>
    </row>
    <row r="13" spans="1:11" ht="108" customHeight="1" x14ac:dyDescent="0.25">
      <c r="A13" s="13" t="s">
        <v>62</v>
      </c>
      <c r="B13" s="13"/>
      <c r="C13" s="11" t="s">
        <v>32</v>
      </c>
      <c r="D13" s="118">
        <v>0</v>
      </c>
      <c r="E13" s="10">
        <f>14+2</f>
        <v>16</v>
      </c>
      <c r="F13" s="11">
        <f>122+15</f>
        <v>137</v>
      </c>
      <c r="G13" s="11">
        <f>132+16</f>
        <v>148</v>
      </c>
      <c r="H13" s="11">
        <f>57+4</f>
        <v>61</v>
      </c>
      <c r="I13" s="11">
        <f>1+3</f>
        <v>4</v>
      </c>
      <c r="J13" s="8">
        <f t="shared" si="0"/>
        <v>366</v>
      </c>
      <c r="K13" s="19"/>
    </row>
    <row r="14" spans="1:11" ht="108" customHeight="1" x14ac:dyDescent="0.25">
      <c r="A14" s="13" t="s">
        <v>69</v>
      </c>
      <c r="B14" s="13"/>
      <c r="C14" s="11">
        <v>10</v>
      </c>
      <c r="D14" s="118">
        <v>0</v>
      </c>
      <c r="E14" s="118">
        <v>0</v>
      </c>
      <c r="F14" s="118">
        <v>0</v>
      </c>
      <c r="G14" s="11">
        <f>36+5</f>
        <v>41</v>
      </c>
      <c r="H14" s="11">
        <f>43+5</f>
        <v>48</v>
      </c>
      <c r="I14" s="118">
        <v>0</v>
      </c>
      <c r="J14" s="8">
        <f t="shared" si="0"/>
        <v>89</v>
      </c>
      <c r="K14" s="19"/>
    </row>
    <row r="15" spans="1:11" ht="108" customHeight="1" x14ac:dyDescent="0.25">
      <c r="A15" s="13" t="s">
        <v>65</v>
      </c>
      <c r="B15" s="13"/>
      <c r="C15" s="10" t="s">
        <v>33</v>
      </c>
      <c r="D15" s="118">
        <v>0</v>
      </c>
      <c r="E15" s="118">
        <v>0</v>
      </c>
      <c r="F15" s="11">
        <f>5+12</f>
        <v>17</v>
      </c>
      <c r="G15" s="11">
        <f>4+13</f>
        <v>17</v>
      </c>
      <c r="H15" s="11">
        <f>3+5</f>
        <v>8</v>
      </c>
      <c r="I15" s="118">
        <v>0</v>
      </c>
      <c r="J15" s="8">
        <f t="shared" si="0"/>
        <v>42</v>
      </c>
      <c r="K15" s="19"/>
    </row>
    <row r="16" spans="1:11" ht="108" customHeight="1" x14ac:dyDescent="0.25">
      <c r="A16" s="9" t="s">
        <v>68</v>
      </c>
      <c r="B16" s="9"/>
      <c r="C16" s="10" t="s">
        <v>30</v>
      </c>
      <c r="D16" s="118">
        <v>0</v>
      </c>
      <c r="E16" s="11">
        <f>4+2</f>
        <v>6</v>
      </c>
      <c r="F16" s="11">
        <f>140+18</f>
        <v>158</v>
      </c>
      <c r="G16" s="11">
        <f>168+25</f>
        <v>193</v>
      </c>
      <c r="H16" s="11">
        <f>81+5</f>
        <v>86</v>
      </c>
      <c r="I16" s="118">
        <v>0</v>
      </c>
      <c r="J16" s="8">
        <f t="shared" si="0"/>
        <v>443</v>
      </c>
      <c r="K16" s="19"/>
    </row>
    <row r="17" spans="1:11" ht="108" customHeight="1" x14ac:dyDescent="0.25">
      <c r="A17" s="13" t="s">
        <v>66</v>
      </c>
      <c r="B17" s="13"/>
      <c r="C17" s="11" t="s">
        <v>34</v>
      </c>
      <c r="D17" s="118">
        <v>0</v>
      </c>
      <c r="E17" s="11">
        <f>53+2</f>
        <v>55</v>
      </c>
      <c r="F17" s="11">
        <f>115+13</f>
        <v>128</v>
      </c>
      <c r="G17" s="11">
        <f>112+13</f>
        <v>125</v>
      </c>
      <c r="H17" s="11">
        <f>59+2</f>
        <v>61</v>
      </c>
      <c r="I17" s="118">
        <v>0</v>
      </c>
      <c r="J17" s="8">
        <f t="shared" si="0"/>
        <v>369</v>
      </c>
      <c r="K17" s="19"/>
    </row>
    <row r="18" spans="1:11" ht="108" customHeight="1" x14ac:dyDescent="0.25">
      <c r="A18" s="13" t="s">
        <v>88</v>
      </c>
      <c r="B18" s="13"/>
      <c r="C18" s="11" t="s">
        <v>36</v>
      </c>
      <c r="D18" s="118">
        <v>0</v>
      </c>
      <c r="E18" s="118">
        <v>0</v>
      </c>
      <c r="F18" s="11">
        <v>2</v>
      </c>
      <c r="G18" s="11">
        <v>5</v>
      </c>
      <c r="H18" s="11">
        <v>3</v>
      </c>
      <c r="I18" s="118">
        <v>0</v>
      </c>
      <c r="J18" s="8">
        <f t="shared" si="0"/>
        <v>10</v>
      </c>
      <c r="K18" s="19"/>
    </row>
    <row r="19" spans="1:11" ht="108" customHeight="1" x14ac:dyDescent="0.25">
      <c r="A19" s="13" t="s">
        <v>71</v>
      </c>
      <c r="B19" s="13"/>
      <c r="C19" s="11" t="s">
        <v>31</v>
      </c>
      <c r="D19" s="118">
        <v>0</v>
      </c>
      <c r="E19" s="11">
        <f>130-40</f>
        <v>90</v>
      </c>
      <c r="F19" s="11">
        <v>0</v>
      </c>
      <c r="G19" s="11">
        <v>0</v>
      </c>
      <c r="H19" s="11">
        <f>103-66</f>
        <v>37</v>
      </c>
      <c r="I19" s="11">
        <f>4+5</f>
        <v>9</v>
      </c>
      <c r="J19" s="8">
        <f t="shared" si="0"/>
        <v>136</v>
      </c>
      <c r="K19" s="19"/>
    </row>
    <row r="20" spans="1:11" ht="108" customHeight="1" x14ac:dyDescent="0.25">
      <c r="A20" s="13" t="s">
        <v>70</v>
      </c>
      <c r="B20" s="13"/>
      <c r="C20" s="11" t="s">
        <v>32</v>
      </c>
      <c r="D20" s="118">
        <v>0</v>
      </c>
      <c r="E20" s="14">
        <f>23+35</f>
        <v>58</v>
      </c>
      <c r="F20" s="18">
        <v>100</v>
      </c>
      <c r="G20" s="18">
        <v>100</v>
      </c>
      <c r="H20" s="11">
        <f>23+4</f>
        <v>27</v>
      </c>
      <c r="I20" s="11">
        <f>12+5</f>
        <v>17</v>
      </c>
      <c r="J20" s="8">
        <f t="shared" si="0"/>
        <v>302</v>
      </c>
      <c r="K20" s="19"/>
    </row>
    <row r="21" spans="1:11" ht="108" customHeight="1" x14ac:dyDescent="0.25">
      <c r="A21" s="6" t="s">
        <v>89</v>
      </c>
      <c r="B21" s="13"/>
      <c r="C21" s="6" t="s">
        <v>86</v>
      </c>
      <c r="D21" s="117">
        <v>0</v>
      </c>
      <c r="E21" s="7">
        <v>4</v>
      </c>
      <c r="F21" s="7">
        <v>13</v>
      </c>
      <c r="G21" s="7">
        <v>13</v>
      </c>
      <c r="H21" s="7">
        <v>4</v>
      </c>
      <c r="I21" s="11">
        <v>1</v>
      </c>
      <c r="J21" s="8">
        <f t="shared" si="0"/>
        <v>35</v>
      </c>
      <c r="K21" s="19"/>
    </row>
    <row r="22" spans="1:11" ht="108" customHeight="1" x14ac:dyDescent="0.25">
      <c r="A22" s="13" t="s">
        <v>73</v>
      </c>
      <c r="B22" s="13"/>
      <c r="C22" s="11" t="s">
        <v>35</v>
      </c>
      <c r="D22" s="118">
        <v>0</v>
      </c>
      <c r="E22" s="11">
        <f>45+5</f>
        <v>50</v>
      </c>
      <c r="F22" s="11">
        <f>248+40</f>
        <v>288</v>
      </c>
      <c r="G22" s="11">
        <f>255+40</f>
        <v>295</v>
      </c>
      <c r="H22" s="11">
        <f>140+10</f>
        <v>150</v>
      </c>
      <c r="I22" s="11">
        <f>78+5</f>
        <v>83</v>
      </c>
      <c r="J22" s="8">
        <f t="shared" si="0"/>
        <v>866</v>
      </c>
      <c r="K22" s="19"/>
    </row>
    <row r="23" spans="1:11" ht="108" customHeight="1" x14ac:dyDescent="0.25">
      <c r="A23" s="13" t="s">
        <v>74</v>
      </c>
      <c r="B23" s="13"/>
      <c r="C23" s="11" t="s">
        <v>31</v>
      </c>
      <c r="D23" s="118">
        <v>0</v>
      </c>
      <c r="E23" s="11">
        <v>2</v>
      </c>
      <c r="F23" s="11">
        <v>2</v>
      </c>
      <c r="G23" s="11">
        <v>6</v>
      </c>
      <c r="H23" s="118">
        <v>0</v>
      </c>
      <c r="I23" s="118">
        <v>0</v>
      </c>
      <c r="J23" s="8">
        <f t="shared" si="0"/>
        <v>10</v>
      </c>
      <c r="K23" s="19"/>
    </row>
    <row r="24" spans="1:11" ht="108" customHeight="1" x14ac:dyDescent="0.25">
      <c r="A24" s="13" t="s">
        <v>75</v>
      </c>
      <c r="B24" s="13"/>
      <c r="C24" s="11" t="s">
        <v>32</v>
      </c>
      <c r="D24" s="118">
        <v>0</v>
      </c>
      <c r="E24" s="11">
        <f>100+20</f>
        <v>120</v>
      </c>
      <c r="F24" s="11">
        <f>124+80</f>
        <v>204</v>
      </c>
      <c r="G24" s="11">
        <f>136+80</f>
        <v>216</v>
      </c>
      <c r="H24" s="11">
        <f>23+10</f>
        <v>33</v>
      </c>
      <c r="I24" s="11">
        <f>57+10</f>
        <v>67</v>
      </c>
      <c r="J24" s="8">
        <f t="shared" si="0"/>
        <v>640</v>
      </c>
      <c r="K24" s="19"/>
    </row>
    <row r="25" spans="1:11" ht="108" customHeight="1" x14ac:dyDescent="0.25">
      <c r="A25" s="13" t="s">
        <v>76</v>
      </c>
      <c r="B25" s="13"/>
      <c r="C25" s="11" t="s">
        <v>36</v>
      </c>
      <c r="D25" s="118">
        <v>0</v>
      </c>
      <c r="E25" s="11">
        <f>67+8</f>
        <v>75</v>
      </c>
      <c r="F25" s="11">
        <f>152+40</f>
        <v>192</v>
      </c>
      <c r="G25" s="11">
        <f>201+40</f>
        <v>241</v>
      </c>
      <c r="H25" s="11">
        <f>92+10</f>
        <v>102</v>
      </c>
      <c r="I25" s="11">
        <f>21+2</f>
        <v>23</v>
      </c>
      <c r="J25" s="8">
        <f t="shared" si="0"/>
        <v>633</v>
      </c>
      <c r="K25" s="19"/>
    </row>
    <row r="26" spans="1:11" ht="108" customHeight="1" x14ac:dyDescent="0.25">
      <c r="A26" s="13" t="s">
        <v>77</v>
      </c>
      <c r="B26" s="13"/>
      <c r="C26" s="11">
        <v>4985</v>
      </c>
      <c r="D26" s="118">
        <v>0</v>
      </c>
      <c r="E26" s="11">
        <f>28+1</f>
        <v>29</v>
      </c>
      <c r="F26" s="11">
        <f>49+4</f>
        <v>53</v>
      </c>
      <c r="G26" s="11">
        <f>45+4</f>
        <v>49</v>
      </c>
      <c r="H26" s="11">
        <f>36+1</f>
        <v>37</v>
      </c>
      <c r="I26" s="118">
        <v>0</v>
      </c>
      <c r="J26" s="8">
        <f>SUM(D26:I26)</f>
        <v>168</v>
      </c>
      <c r="K26" s="19"/>
    </row>
    <row r="27" spans="1:11" x14ac:dyDescent="0.25">
      <c r="A27" s="13"/>
      <c r="B27" s="13"/>
      <c r="C27" s="11"/>
      <c r="D27" s="11"/>
      <c r="E27" s="11"/>
      <c r="F27" s="11"/>
      <c r="G27" s="11"/>
      <c r="H27" s="11"/>
      <c r="I27" s="11"/>
      <c r="J27" s="12"/>
    </row>
    <row r="28" spans="1:11" x14ac:dyDescent="0.25">
      <c r="A28" s="13"/>
      <c r="B28" s="13"/>
      <c r="C28" s="11"/>
      <c r="D28" s="11"/>
      <c r="E28" s="11"/>
      <c r="F28" s="11"/>
      <c r="G28" s="11"/>
      <c r="H28" s="11"/>
      <c r="I28" s="11"/>
      <c r="J28" s="12"/>
    </row>
    <row r="29" spans="1:11" x14ac:dyDescent="0.25">
      <c r="A29" s="15"/>
      <c r="B29" s="15"/>
      <c r="C29" s="16"/>
      <c r="D29" s="16"/>
      <c r="E29" s="16"/>
      <c r="F29" s="16"/>
      <c r="G29" s="16"/>
      <c r="H29" s="16"/>
      <c r="I29" s="16" t="s">
        <v>38</v>
      </c>
      <c r="J29" s="17">
        <f>SUM(J7:J26)</f>
        <v>6412</v>
      </c>
    </row>
  </sheetData>
  <autoFilter ref="A6:J29"/>
  <pageMargins left="0.45" right="0.2" top="0.5" bottom="0.5" header="0.3" footer="0.3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view="pageBreakPreview" topLeftCell="A10" zoomScale="62" zoomScaleSheetLayoutView="62" workbookViewId="0">
      <selection activeCell="F31" sqref="F31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13" t="s">
        <v>59</v>
      </c>
      <c r="B13" s="13"/>
      <c r="C13" s="11" t="s">
        <v>29</v>
      </c>
      <c r="D13" s="11"/>
      <c r="E13" s="11"/>
      <c r="F13" s="11">
        <v>54</v>
      </c>
      <c r="G13" s="11">
        <v>21</v>
      </c>
      <c r="H13" s="11">
        <v>7</v>
      </c>
      <c r="I13" s="12">
        <f>SUM(D13:H13)</f>
        <v>82</v>
      </c>
      <c r="J13" s="19"/>
    </row>
    <row r="14" spans="1:10" ht="108" customHeight="1" x14ac:dyDescent="0.25">
      <c r="A14" s="13" t="s">
        <v>78</v>
      </c>
      <c r="B14" s="13"/>
      <c r="C14" s="11" t="s">
        <v>31</v>
      </c>
      <c r="D14" s="11">
        <v>95</v>
      </c>
      <c r="E14" s="11">
        <v>214</v>
      </c>
      <c r="F14" s="11">
        <v>202</v>
      </c>
      <c r="G14" s="11">
        <v>113</v>
      </c>
      <c r="H14" s="11">
        <v>21</v>
      </c>
      <c r="I14" s="12">
        <f>SUM(D14:H14)</f>
        <v>645</v>
      </c>
      <c r="J14" s="19"/>
    </row>
    <row r="15" spans="1:10" ht="108" customHeight="1" x14ac:dyDescent="0.25">
      <c r="A15" s="13" t="s">
        <v>60</v>
      </c>
      <c r="B15" s="13"/>
      <c r="C15" s="11" t="s">
        <v>32</v>
      </c>
      <c r="D15" s="11">
        <v>120</v>
      </c>
      <c r="E15" s="11">
        <v>323</v>
      </c>
      <c r="F15" s="11">
        <v>320</v>
      </c>
      <c r="G15" s="11">
        <v>198</v>
      </c>
      <c r="H15" s="11">
        <v>57</v>
      </c>
      <c r="I15" s="12">
        <f>SUM(D15:H15)</f>
        <v>1018</v>
      </c>
      <c r="J15" s="19"/>
    </row>
    <row r="16" spans="1:10" ht="108" customHeight="1" x14ac:dyDescent="0.25">
      <c r="A16" s="13"/>
      <c r="B16" s="13"/>
      <c r="C16" s="11"/>
      <c r="D16" s="11"/>
      <c r="E16" s="11"/>
      <c r="F16" s="11"/>
      <c r="G16" s="11"/>
      <c r="H16" s="11"/>
      <c r="I16" s="20"/>
      <c r="J16" s="19"/>
    </row>
    <row r="17" spans="1:10" ht="108" customHeight="1" x14ac:dyDescent="0.25">
      <c r="A17" s="13" t="s">
        <v>63</v>
      </c>
      <c r="B17" s="13"/>
      <c r="C17" s="11" t="s">
        <v>35</v>
      </c>
      <c r="D17" s="11">
        <v>45</v>
      </c>
      <c r="E17" s="11">
        <v>140</v>
      </c>
      <c r="F17" s="11">
        <v>125</v>
      </c>
      <c r="G17" s="11">
        <v>82</v>
      </c>
      <c r="H17" s="11">
        <v>39</v>
      </c>
      <c r="I17" s="12">
        <f>SUM(D17:H17)</f>
        <v>431</v>
      </c>
      <c r="J17" s="19"/>
    </row>
    <row r="18" spans="1:10" ht="108" customHeight="1" x14ac:dyDescent="0.25">
      <c r="A18" s="13" t="s">
        <v>64</v>
      </c>
      <c r="B18" s="13"/>
      <c r="C18" s="11" t="s">
        <v>31</v>
      </c>
      <c r="D18" s="11"/>
      <c r="E18" s="11">
        <v>119</v>
      </c>
      <c r="F18" s="11">
        <v>141</v>
      </c>
      <c r="G18" s="11">
        <v>72</v>
      </c>
      <c r="H18" s="11">
        <v>24</v>
      </c>
      <c r="I18" s="12">
        <f t="shared" ref="I18:I24" si="0">SUM(D18:H18)</f>
        <v>356</v>
      </c>
      <c r="J18" s="19"/>
    </row>
    <row r="19" spans="1:10" ht="108" customHeight="1" x14ac:dyDescent="0.25">
      <c r="A19" s="13" t="s">
        <v>62</v>
      </c>
      <c r="B19" s="13"/>
      <c r="C19" s="11" t="s">
        <v>32</v>
      </c>
      <c r="D19" s="10">
        <v>1</v>
      </c>
      <c r="E19" s="11">
        <v>123</v>
      </c>
      <c r="F19" s="11">
        <v>134</v>
      </c>
      <c r="G19" s="11">
        <v>57</v>
      </c>
      <c r="H19" s="11">
        <v>21</v>
      </c>
      <c r="I19" s="12">
        <f t="shared" si="0"/>
        <v>336</v>
      </c>
      <c r="J19" s="19"/>
    </row>
    <row r="20" spans="1:10" ht="108" customHeight="1" x14ac:dyDescent="0.25">
      <c r="A20" s="13"/>
      <c r="B20" s="13"/>
      <c r="C20" s="11"/>
      <c r="D20" s="11"/>
      <c r="E20" s="11"/>
      <c r="F20" s="11"/>
      <c r="G20" s="11"/>
      <c r="H20" s="11"/>
      <c r="I20" s="12"/>
      <c r="J20" s="19"/>
    </row>
    <row r="21" spans="1:10" ht="108" customHeight="1" x14ac:dyDescent="0.25">
      <c r="A21" s="13" t="s">
        <v>69</v>
      </c>
      <c r="B21" s="13"/>
      <c r="C21" s="11">
        <v>10</v>
      </c>
      <c r="D21" s="11"/>
      <c r="E21" s="11"/>
      <c r="F21" s="11">
        <v>37</v>
      </c>
      <c r="G21" s="11">
        <v>43</v>
      </c>
      <c r="H21" s="11"/>
      <c r="I21" s="12">
        <f t="shared" si="0"/>
        <v>80</v>
      </c>
      <c r="J21" s="19"/>
    </row>
    <row r="22" spans="1:10" ht="108" customHeight="1" x14ac:dyDescent="0.25">
      <c r="A22" s="13" t="s">
        <v>65</v>
      </c>
      <c r="B22" s="13"/>
      <c r="C22" s="10" t="s">
        <v>33</v>
      </c>
      <c r="D22" s="11"/>
      <c r="E22" s="11">
        <v>5</v>
      </c>
      <c r="F22" s="11">
        <v>4</v>
      </c>
      <c r="G22" s="11">
        <v>5</v>
      </c>
      <c r="H22" s="11"/>
      <c r="I22" s="12">
        <f t="shared" si="0"/>
        <v>14</v>
      </c>
      <c r="J22" s="19"/>
    </row>
    <row r="23" spans="1:10" ht="108" customHeight="1" x14ac:dyDescent="0.25">
      <c r="A23" s="9" t="s">
        <v>68</v>
      </c>
      <c r="B23" s="9"/>
      <c r="C23" s="10" t="s">
        <v>30</v>
      </c>
      <c r="D23" s="11">
        <v>4</v>
      </c>
      <c r="E23" s="11">
        <v>144</v>
      </c>
      <c r="F23" s="11">
        <v>169</v>
      </c>
      <c r="G23" s="11">
        <v>81</v>
      </c>
      <c r="H23" s="11"/>
      <c r="I23" s="12">
        <f t="shared" si="0"/>
        <v>398</v>
      </c>
      <c r="J23" s="19"/>
    </row>
    <row r="24" spans="1:10" ht="108" customHeight="1" x14ac:dyDescent="0.25">
      <c r="A24" s="13" t="s">
        <v>66</v>
      </c>
      <c r="B24" s="13"/>
      <c r="C24" s="11" t="s">
        <v>34</v>
      </c>
      <c r="D24" s="11">
        <v>53</v>
      </c>
      <c r="E24" s="11">
        <v>116</v>
      </c>
      <c r="F24" s="11">
        <v>114</v>
      </c>
      <c r="G24" s="11">
        <v>59</v>
      </c>
      <c r="H24" s="11"/>
      <c r="I24" s="12">
        <f t="shared" si="0"/>
        <v>342</v>
      </c>
      <c r="J24" s="19"/>
    </row>
    <row r="25" spans="1:10" ht="108" customHeight="1" x14ac:dyDescent="0.25">
      <c r="A25" s="13"/>
      <c r="B25" s="13"/>
      <c r="C25" s="11"/>
      <c r="D25" s="11"/>
      <c r="E25" s="11"/>
      <c r="F25" s="11"/>
      <c r="G25" s="11"/>
      <c r="H25" s="11"/>
      <c r="I25" s="20"/>
      <c r="J25" s="19"/>
    </row>
    <row r="26" spans="1:10" ht="108" customHeight="1" x14ac:dyDescent="0.25">
      <c r="A26" s="13" t="s">
        <v>71</v>
      </c>
      <c r="B26" s="13"/>
      <c r="C26" s="11" t="s">
        <v>31</v>
      </c>
      <c r="D26" s="11">
        <v>123</v>
      </c>
      <c r="E26" s="11">
        <v>171</v>
      </c>
      <c r="F26" s="11">
        <v>190</v>
      </c>
      <c r="G26" s="11">
        <v>98</v>
      </c>
      <c r="H26" s="11">
        <v>9</v>
      </c>
      <c r="I26" s="11">
        <f>SUM(D26:H26)</f>
        <v>591</v>
      </c>
      <c r="J26" s="19"/>
    </row>
    <row r="27" spans="1:10" ht="108" customHeight="1" x14ac:dyDescent="0.25">
      <c r="A27" s="13" t="s">
        <v>70</v>
      </c>
      <c r="B27" s="13"/>
      <c r="C27" s="11" t="s">
        <v>32</v>
      </c>
      <c r="D27" s="14">
        <v>69</v>
      </c>
      <c r="E27" s="18">
        <v>137</v>
      </c>
      <c r="F27" s="18">
        <v>151</v>
      </c>
      <c r="G27" s="11">
        <v>77</v>
      </c>
      <c r="H27" s="11">
        <v>17</v>
      </c>
      <c r="I27" s="11">
        <f t="shared" ref="I27:I34" si="1">SUM(D27:H27)</f>
        <v>451</v>
      </c>
      <c r="J27" s="19"/>
    </row>
    <row r="28" spans="1:10" ht="108" customHeight="1" x14ac:dyDescent="0.25">
      <c r="A28" s="13"/>
      <c r="B28" s="13"/>
      <c r="C28" s="11"/>
      <c r="D28" s="14"/>
      <c r="E28" s="18"/>
      <c r="F28" s="18"/>
      <c r="G28" s="11"/>
      <c r="H28" s="11"/>
      <c r="I28" s="11"/>
      <c r="J28" s="19"/>
    </row>
    <row r="29" spans="1:10" ht="108" customHeight="1" x14ac:dyDescent="0.25">
      <c r="A29" s="13" t="s">
        <v>73</v>
      </c>
      <c r="B29" s="13"/>
      <c r="C29" s="11" t="s">
        <v>35</v>
      </c>
      <c r="D29" s="11">
        <v>45</v>
      </c>
      <c r="E29" s="11">
        <v>249</v>
      </c>
      <c r="F29" s="11">
        <v>255</v>
      </c>
      <c r="G29" s="11">
        <v>140</v>
      </c>
      <c r="H29" s="11">
        <v>78</v>
      </c>
      <c r="I29" s="11">
        <f t="shared" si="1"/>
        <v>767</v>
      </c>
      <c r="J29" s="19"/>
    </row>
    <row r="30" spans="1:10" ht="108" customHeight="1" x14ac:dyDescent="0.25">
      <c r="A30" s="13" t="s">
        <v>74</v>
      </c>
      <c r="B30" s="13"/>
      <c r="C30" s="11" t="s">
        <v>31</v>
      </c>
      <c r="D30" s="11">
        <v>12</v>
      </c>
      <c r="E30" s="11">
        <v>27</v>
      </c>
      <c r="F30" s="11">
        <v>76</v>
      </c>
      <c r="G30" s="11">
        <v>3</v>
      </c>
      <c r="H30" s="11">
        <v>1</v>
      </c>
      <c r="I30" s="11">
        <f t="shared" si="1"/>
        <v>119</v>
      </c>
      <c r="J30" s="19"/>
    </row>
    <row r="31" spans="1:10" ht="108" customHeight="1" x14ac:dyDescent="0.25">
      <c r="A31" s="13" t="s">
        <v>75</v>
      </c>
      <c r="B31" s="13"/>
      <c r="C31" s="11" t="s">
        <v>32</v>
      </c>
      <c r="D31" s="11">
        <v>130</v>
      </c>
      <c r="E31" s="11">
        <v>242</v>
      </c>
      <c r="F31" s="11">
        <v>274</v>
      </c>
      <c r="G31" s="11">
        <v>54</v>
      </c>
      <c r="H31" s="11">
        <v>57</v>
      </c>
      <c r="I31" s="11">
        <f t="shared" si="1"/>
        <v>757</v>
      </c>
      <c r="J31" s="19"/>
    </row>
    <row r="32" spans="1:10" ht="108" customHeight="1" x14ac:dyDescent="0.25">
      <c r="A32" s="13" t="s">
        <v>76</v>
      </c>
      <c r="B32" s="13"/>
      <c r="C32" s="11" t="s">
        <v>36</v>
      </c>
      <c r="D32" s="11">
        <v>87</v>
      </c>
      <c r="E32" s="11">
        <v>210</v>
      </c>
      <c r="F32" s="11">
        <v>251</v>
      </c>
      <c r="G32" s="11">
        <v>72</v>
      </c>
      <c r="H32" s="11">
        <v>21</v>
      </c>
      <c r="I32" s="11">
        <f t="shared" si="1"/>
        <v>641</v>
      </c>
      <c r="J32" s="19"/>
    </row>
    <row r="33" spans="1:10" ht="108" customHeight="1" x14ac:dyDescent="0.25">
      <c r="A33" s="13"/>
      <c r="B33" s="13"/>
      <c r="C33" s="11"/>
      <c r="D33" s="11"/>
      <c r="E33" s="11"/>
      <c r="F33" s="11"/>
      <c r="G33" s="11"/>
      <c r="H33" s="11"/>
      <c r="I33" s="11"/>
      <c r="J33" s="19"/>
    </row>
    <row r="34" spans="1:10" ht="108" customHeight="1" x14ac:dyDescent="0.25">
      <c r="A34" s="13" t="s">
        <v>77</v>
      </c>
      <c r="B34" s="13"/>
      <c r="C34" s="11">
        <v>4985</v>
      </c>
      <c r="D34" s="11">
        <v>30</v>
      </c>
      <c r="E34" s="11">
        <v>52</v>
      </c>
      <c r="F34" s="11">
        <v>46</v>
      </c>
      <c r="G34" s="11">
        <v>36</v>
      </c>
      <c r="H34" s="11"/>
      <c r="I34" s="11">
        <f t="shared" si="1"/>
        <v>164</v>
      </c>
      <c r="J34" s="19"/>
    </row>
    <row r="35" spans="1:10" x14ac:dyDescent="0.25">
      <c r="A35" s="13"/>
      <c r="B35" s="13"/>
      <c r="C35" s="11"/>
      <c r="D35" s="11"/>
      <c r="E35" s="11"/>
      <c r="F35" s="11"/>
      <c r="G35" s="11"/>
      <c r="H35" s="11"/>
      <c r="I35" s="12"/>
    </row>
    <row r="36" spans="1:10" x14ac:dyDescent="0.25">
      <c r="A36" s="13"/>
      <c r="B36" s="13"/>
      <c r="C36" s="11"/>
      <c r="D36" s="11"/>
      <c r="E36" s="11"/>
      <c r="F36" s="11"/>
      <c r="G36" s="11"/>
      <c r="H36" s="11"/>
      <c r="I36" s="12"/>
    </row>
    <row r="37" spans="1:10" x14ac:dyDescent="0.25">
      <c r="A37" s="15"/>
      <c r="B37" s="15"/>
      <c r="C37" s="16"/>
      <c r="D37" s="16"/>
      <c r="E37" s="16"/>
      <c r="F37" s="16"/>
      <c r="G37" s="16"/>
      <c r="H37" s="16" t="s">
        <v>38</v>
      </c>
      <c r="I37" s="17">
        <f>SUM(I13:I36)</f>
        <v>7192</v>
      </c>
    </row>
  </sheetData>
  <autoFilter ref="A12:I37"/>
  <pageMargins left="0.45" right="0.2" top="0.5" bottom="0.5" header="0.3" footer="0.3"/>
  <pageSetup scale="7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102"/>
  <sheetViews>
    <sheetView view="pageBreakPreview" topLeftCell="A76" zoomScaleNormal="100" zoomScaleSheetLayoutView="100" workbookViewId="0">
      <selection activeCell="N100" sqref="N100"/>
    </sheetView>
  </sheetViews>
  <sheetFormatPr defaultColWidth="8.7109375" defaultRowHeight="21" x14ac:dyDescent="0.35"/>
  <cols>
    <col min="1" max="1" width="28.140625" style="22" bestFit="1" customWidth="1"/>
    <col min="2" max="2" width="23.5703125" style="22" bestFit="1" customWidth="1"/>
    <col min="3" max="3" width="6.42578125" style="22" bestFit="1" customWidth="1"/>
    <col min="4" max="4" width="2.28515625" style="22" hidden="1" customWidth="1"/>
    <col min="5" max="5" width="6.28515625" style="22" bestFit="1" customWidth="1"/>
    <col min="6" max="6" width="6.85546875" style="22" hidden="1" customWidth="1"/>
    <col min="7" max="7" width="7.140625" style="22" bestFit="1" customWidth="1"/>
    <col min="8" max="9" width="7.42578125" style="22" customWidth="1"/>
    <col min="10" max="10" width="7.85546875" style="22" customWidth="1"/>
    <col min="11" max="12" width="7.42578125" style="22" customWidth="1"/>
    <col min="13" max="13" width="14.5703125" style="22" bestFit="1" customWidth="1"/>
    <col min="14" max="14" width="12.85546875" style="22" bestFit="1" customWidth="1"/>
    <col min="15" max="15" width="10.28515625" style="22" customWidth="1"/>
    <col min="16" max="16" width="16" style="22" customWidth="1"/>
    <col min="17" max="16384" width="8.7109375" style="22"/>
  </cols>
  <sheetData>
    <row r="1" spans="1:16" x14ac:dyDescent="0.35">
      <c r="A1" s="21" t="s">
        <v>40</v>
      </c>
      <c r="B1" s="21"/>
      <c r="D1" s="23"/>
      <c r="E1" s="21"/>
      <c r="F1" s="23"/>
      <c r="G1" s="24"/>
      <c r="H1" s="25"/>
      <c r="I1" s="25"/>
      <c r="J1" s="24"/>
      <c r="K1" s="24"/>
      <c r="L1" s="21" t="s">
        <v>41</v>
      </c>
      <c r="M1" s="24"/>
      <c r="N1" s="24"/>
      <c r="O1" s="24"/>
      <c r="P1" s="24"/>
    </row>
    <row r="2" spans="1:16" x14ac:dyDescent="0.35">
      <c r="A2" s="25"/>
      <c r="B2" s="25"/>
      <c r="C2" s="26"/>
      <c r="D2" s="23"/>
      <c r="E2" s="25"/>
      <c r="F2" s="23"/>
      <c r="G2" s="24"/>
      <c r="H2" s="25"/>
      <c r="I2" s="25"/>
      <c r="J2" s="24"/>
      <c r="K2" s="25" t="s">
        <v>42</v>
      </c>
      <c r="L2" s="25"/>
      <c r="M2" s="24"/>
      <c r="N2" s="24"/>
      <c r="O2" s="24"/>
      <c r="P2" s="24"/>
    </row>
    <row r="3" spans="1:16" x14ac:dyDescent="0.35">
      <c r="A3" s="25"/>
      <c r="B3" s="25"/>
      <c r="C3" s="26"/>
      <c r="D3" s="23"/>
      <c r="E3" s="25"/>
      <c r="F3" s="23"/>
      <c r="G3" s="24"/>
      <c r="H3" s="25"/>
      <c r="I3" s="25"/>
      <c r="J3" s="24"/>
      <c r="K3" s="25" t="s">
        <v>43</v>
      </c>
      <c r="L3" s="25"/>
      <c r="M3" s="24"/>
      <c r="N3" s="24"/>
      <c r="O3" s="24"/>
      <c r="P3" s="24"/>
    </row>
    <row r="4" spans="1:16" x14ac:dyDescent="0.35">
      <c r="A4" s="25"/>
      <c r="B4" s="25"/>
      <c r="C4" s="26"/>
      <c r="D4" s="23"/>
      <c r="E4" s="25"/>
      <c r="F4" s="23"/>
      <c r="G4" s="24"/>
      <c r="H4" s="25"/>
      <c r="I4" s="25"/>
      <c r="J4" s="24"/>
      <c r="K4" s="25" t="s">
        <v>44</v>
      </c>
      <c r="L4" s="25"/>
      <c r="M4" s="24"/>
      <c r="N4" s="24"/>
      <c r="O4" s="24"/>
      <c r="P4" s="24"/>
    </row>
    <row r="5" spans="1:16" x14ac:dyDescent="0.35">
      <c r="A5" s="25"/>
      <c r="B5" s="25"/>
      <c r="C5" s="25"/>
      <c r="D5" s="23"/>
      <c r="E5" s="25"/>
      <c r="F5" s="23"/>
      <c r="G5" s="24"/>
      <c r="H5" s="25"/>
      <c r="I5" s="25"/>
      <c r="J5" s="24"/>
      <c r="K5" s="24"/>
      <c r="L5" s="24"/>
      <c r="M5" s="24"/>
      <c r="N5" s="24"/>
      <c r="O5" s="24"/>
      <c r="P5" s="24"/>
    </row>
    <row r="6" spans="1:16" ht="21.75" thickBot="1" x14ac:dyDescent="0.4">
      <c r="A6" s="27"/>
      <c r="B6" s="27"/>
      <c r="C6" s="27"/>
      <c r="D6" s="27"/>
      <c r="E6" s="27" t="s">
        <v>45</v>
      </c>
      <c r="F6" s="27" t="s">
        <v>46</v>
      </c>
      <c r="G6" s="126"/>
      <c r="H6" s="126"/>
      <c r="I6" s="27"/>
      <c r="J6" s="27"/>
      <c r="K6" s="27"/>
      <c r="L6" s="27"/>
      <c r="M6" s="27"/>
      <c r="N6" s="27"/>
      <c r="O6" s="27"/>
      <c r="P6" s="27"/>
    </row>
    <row r="7" spans="1:16" ht="14.65" customHeight="1" x14ac:dyDescent="0.35">
      <c r="A7" s="127" t="s">
        <v>47</v>
      </c>
      <c r="B7" s="127" t="s">
        <v>3</v>
      </c>
      <c r="C7" s="129" t="s">
        <v>48</v>
      </c>
      <c r="D7" s="130"/>
      <c r="E7" s="130"/>
      <c r="F7" s="28"/>
      <c r="G7" s="29" t="s">
        <v>49</v>
      </c>
      <c r="H7" s="135" t="s">
        <v>8</v>
      </c>
      <c r="I7" s="135"/>
      <c r="J7" s="135"/>
      <c r="K7" s="135"/>
      <c r="L7" s="135"/>
      <c r="M7" s="135"/>
      <c r="N7" s="135"/>
      <c r="O7" s="30"/>
      <c r="P7" s="136" t="s">
        <v>50</v>
      </c>
    </row>
    <row r="8" spans="1:16" ht="60.75" x14ac:dyDescent="0.35">
      <c r="A8" s="128"/>
      <c r="B8" s="128"/>
      <c r="C8" s="131"/>
      <c r="D8" s="132"/>
      <c r="E8" s="132"/>
      <c r="F8" s="31"/>
      <c r="G8" s="32" t="s">
        <v>51</v>
      </c>
      <c r="H8" s="33" t="s">
        <v>12</v>
      </c>
      <c r="I8" s="33" t="s">
        <v>11</v>
      </c>
      <c r="J8" s="33" t="s">
        <v>9</v>
      </c>
      <c r="K8" s="33" t="s">
        <v>13</v>
      </c>
      <c r="L8" s="33" t="s">
        <v>14</v>
      </c>
      <c r="M8" s="139" t="s">
        <v>52</v>
      </c>
      <c r="N8" s="139" t="s">
        <v>53</v>
      </c>
      <c r="O8" s="139" t="s">
        <v>54</v>
      </c>
      <c r="P8" s="137"/>
    </row>
    <row r="9" spans="1:16" ht="21.75" thickBot="1" x14ac:dyDescent="0.4">
      <c r="A9" s="128"/>
      <c r="B9" s="128"/>
      <c r="C9" s="133"/>
      <c r="D9" s="134"/>
      <c r="E9" s="134"/>
      <c r="F9" s="34"/>
      <c r="G9" s="35"/>
      <c r="H9" s="36"/>
      <c r="I9" s="36"/>
      <c r="J9" s="36"/>
      <c r="K9" s="36"/>
      <c r="L9" s="36"/>
      <c r="M9" s="140"/>
      <c r="N9" s="140"/>
      <c r="O9" s="140"/>
      <c r="P9" s="138"/>
    </row>
    <row r="10" spans="1:16" s="47" customFormat="1" ht="15.75" customHeight="1" x14ac:dyDescent="0.25">
      <c r="A10" s="37" t="s">
        <v>17</v>
      </c>
      <c r="B10" s="38" t="s">
        <v>55</v>
      </c>
      <c r="C10" s="39"/>
      <c r="D10" s="40"/>
      <c r="E10" s="39"/>
      <c r="F10" s="41"/>
      <c r="G10" s="42">
        <f>E10-C10+1</f>
        <v>1</v>
      </c>
      <c r="H10" s="38">
        <v>72</v>
      </c>
      <c r="I10" s="38"/>
      <c r="J10" s="43"/>
      <c r="K10" s="43"/>
      <c r="L10" s="43"/>
      <c r="M10" s="38"/>
      <c r="N10" s="44"/>
      <c r="O10" s="45">
        <f t="shared" ref="O10" si="0">H10+I10+J10+K10+L10</f>
        <v>72</v>
      </c>
      <c r="P10" s="46">
        <f t="shared" ref="P10" si="1">G10*O10</f>
        <v>72</v>
      </c>
    </row>
    <row r="11" spans="1:16" s="47" customFormat="1" ht="15.75" customHeight="1" x14ac:dyDescent="0.25">
      <c r="A11" s="37" t="s">
        <v>17</v>
      </c>
      <c r="B11" s="38" t="s">
        <v>55</v>
      </c>
      <c r="C11" s="39"/>
      <c r="D11" s="40"/>
      <c r="E11" s="39"/>
      <c r="F11" s="41"/>
      <c r="G11" s="42">
        <f t="shared" ref="G11:G17" si="2">E11-C11+1</f>
        <v>1</v>
      </c>
      <c r="H11" s="38">
        <v>48</v>
      </c>
      <c r="I11" s="38"/>
      <c r="J11" s="43"/>
      <c r="K11" s="43"/>
      <c r="L11" s="43"/>
      <c r="M11" s="38"/>
      <c r="N11" s="44"/>
      <c r="O11" s="45">
        <f t="shared" ref="O11:O17" si="3">H11+I11+J11+K11+L11</f>
        <v>48</v>
      </c>
      <c r="P11" s="46">
        <f t="shared" ref="P11:P17" si="4">G11*O11</f>
        <v>48</v>
      </c>
    </row>
    <row r="12" spans="1:16" s="47" customFormat="1" ht="15.75" customHeight="1" x14ac:dyDescent="0.25">
      <c r="A12" s="37" t="s">
        <v>17</v>
      </c>
      <c r="B12" s="38" t="s">
        <v>55</v>
      </c>
      <c r="C12" s="39"/>
      <c r="D12" s="40"/>
      <c r="E12" s="39"/>
      <c r="F12" s="41"/>
      <c r="G12" s="42">
        <v>4</v>
      </c>
      <c r="H12" s="38"/>
      <c r="I12" s="38">
        <v>72</v>
      </c>
      <c r="J12" s="43"/>
      <c r="K12" s="43"/>
      <c r="L12" s="43"/>
      <c r="M12" s="38"/>
      <c r="N12" s="44"/>
      <c r="O12" s="45">
        <f t="shared" si="3"/>
        <v>72</v>
      </c>
      <c r="P12" s="46">
        <f t="shared" si="4"/>
        <v>288</v>
      </c>
    </row>
    <row r="13" spans="1:16" s="47" customFormat="1" ht="15.75" customHeight="1" x14ac:dyDescent="0.25">
      <c r="A13" s="37" t="s">
        <v>17</v>
      </c>
      <c r="B13" s="38" t="s">
        <v>55</v>
      </c>
      <c r="C13" s="39"/>
      <c r="D13" s="40"/>
      <c r="E13" s="39"/>
      <c r="F13" s="41"/>
      <c r="G13" s="42">
        <f t="shared" si="2"/>
        <v>1</v>
      </c>
      <c r="H13" s="38"/>
      <c r="I13" s="38">
        <v>35</v>
      </c>
      <c r="J13" s="43"/>
      <c r="K13" s="43"/>
      <c r="L13" s="43"/>
      <c r="M13" s="38"/>
      <c r="N13" s="44"/>
      <c r="O13" s="45">
        <f t="shared" si="3"/>
        <v>35</v>
      </c>
      <c r="P13" s="46">
        <f t="shared" si="4"/>
        <v>35</v>
      </c>
    </row>
    <row r="14" spans="1:16" s="47" customFormat="1" ht="15.75" customHeight="1" x14ac:dyDescent="0.25">
      <c r="A14" s="37" t="s">
        <v>17</v>
      </c>
      <c r="B14" s="38" t="s">
        <v>55</v>
      </c>
      <c r="C14" s="39"/>
      <c r="D14" s="40"/>
      <c r="E14" s="39"/>
      <c r="F14" s="41"/>
      <c r="G14" s="42">
        <v>4</v>
      </c>
      <c r="H14" s="38"/>
      <c r="I14" s="38"/>
      <c r="J14" s="43">
        <v>72</v>
      </c>
      <c r="K14" s="43"/>
      <c r="L14" s="43"/>
      <c r="M14" s="38"/>
      <c r="N14" s="44"/>
      <c r="O14" s="45">
        <f t="shared" si="3"/>
        <v>72</v>
      </c>
      <c r="P14" s="46">
        <f t="shared" si="4"/>
        <v>288</v>
      </c>
    </row>
    <row r="15" spans="1:16" s="47" customFormat="1" ht="15.75" customHeight="1" x14ac:dyDescent="0.25">
      <c r="A15" s="37" t="s">
        <v>17</v>
      </c>
      <c r="B15" s="38" t="s">
        <v>55</v>
      </c>
      <c r="C15" s="39"/>
      <c r="D15" s="40"/>
      <c r="E15" s="39"/>
      <c r="F15" s="41"/>
      <c r="G15" s="42">
        <f t="shared" si="2"/>
        <v>1</v>
      </c>
      <c r="H15" s="38"/>
      <c r="I15" s="38"/>
      <c r="J15" s="43">
        <v>32</v>
      </c>
      <c r="K15" s="43"/>
      <c r="L15" s="43"/>
      <c r="M15" s="38"/>
      <c r="N15" s="44"/>
      <c r="O15" s="45">
        <f t="shared" si="3"/>
        <v>32</v>
      </c>
      <c r="P15" s="46">
        <f t="shared" si="4"/>
        <v>32</v>
      </c>
    </row>
    <row r="16" spans="1:16" s="47" customFormat="1" ht="15.75" customHeight="1" x14ac:dyDescent="0.25">
      <c r="A16" s="37" t="s">
        <v>17</v>
      </c>
      <c r="B16" s="38" t="s">
        <v>55</v>
      </c>
      <c r="C16" s="39"/>
      <c r="D16" s="40"/>
      <c r="E16" s="39"/>
      <c r="F16" s="41"/>
      <c r="G16" s="42">
        <v>2</v>
      </c>
      <c r="H16" s="38"/>
      <c r="I16" s="38"/>
      <c r="J16" s="43"/>
      <c r="K16" s="43">
        <v>72</v>
      </c>
      <c r="L16" s="43"/>
      <c r="M16" s="38"/>
      <c r="N16" s="44"/>
      <c r="O16" s="45">
        <f t="shared" si="3"/>
        <v>72</v>
      </c>
      <c r="P16" s="46">
        <f t="shared" si="4"/>
        <v>144</v>
      </c>
    </row>
    <row r="17" spans="1:16" s="47" customFormat="1" ht="15.75" customHeight="1" x14ac:dyDescent="0.25">
      <c r="A17" s="37" t="s">
        <v>17</v>
      </c>
      <c r="B17" s="38" t="s">
        <v>55</v>
      </c>
      <c r="C17" s="39"/>
      <c r="D17" s="40"/>
      <c r="E17" s="39"/>
      <c r="F17" s="41"/>
      <c r="G17" s="42">
        <f t="shared" si="2"/>
        <v>1</v>
      </c>
      <c r="H17" s="38"/>
      <c r="I17" s="38"/>
      <c r="J17" s="43"/>
      <c r="K17" s="43">
        <v>54</v>
      </c>
      <c r="L17" s="43"/>
      <c r="M17" s="38"/>
      <c r="N17" s="44"/>
      <c r="O17" s="45">
        <f t="shared" si="3"/>
        <v>54</v>
      </c>
      <c r="P17" s="46">
        <f t="shared" si="4"/>
        <v>54</v>
      </c>
    </row>
    <row r="18" spans="1:16" s="47" customFormat="1" ht="15.75" customHeight="1" x14ac:dyDescent="0.25">
      <c r="A18" s="37" t="s">
        <v>17</v>
      </c>
      <c r="B18" s="38" t="s">
        <v>55</v>
      </c>
      <c r="C18" s="39"/>
      <c r="D18" s="40"/>
      <c r="E18" s="39"/>
      <c r="F18" s="41"/>
      <c r="G18" s="42">
        <f>E18-C18+1</f>
        <v>1</v>
      </c>
      <c r="H18" s="38"/>
      <c r="I18" s="38"/>
      <c r="J18" s="43"/>
      <c r="K18" s="43"/>
      <c r="L18" s="43">
        <v>57</v>
      </c>
      <c r="M18" s="38"/>
      <c r="N18" s="44"/>
      <c r="O18" s="45">
        <f>H18+I18+J18+K18+L18</f>
        <v>57</v>
      </c>
      <c r="P18" s="46">
        <f>G18*O18</f>
        <v>57</v>
      </c>
    </row>
    <row r="19" spans="1:16" s="47" customFormat="1" ht="15.75" customHeight="1" x14ac:dyDescent="0.25">
      <c r="A19" s="37" t="s">
        <v>19</v>
      </c>
      <c r="B19" s="38" t="s">
        <v>35</v>
      </c>
      <c r="C19" s="39"/>
      <c r="D19" s="40"/>
      <c r="E19" s="39"/>
      <c r="F19" s="41"/>
      <c r="G19" s="42">
        <f>E19-C19+1</f>
        <v>1</v>
      </c>
      <c r="H19" s="38">
        <v>45</v>
      </c>
      <c r="I19" s="38"/>
      <c r="J19" s="43"/>
      <c r="K19" s="43"/>
      <c r="L19" s="43"/>
      <c r="M19" s="38"/>
      <c r="N19" s="44"/>
      <c r="O19" s="45">
        <f>H19+I19+J19+K19+L19</f>
        <v>45</v>
      </c>
      <c r="P19" s="46">
        <f>G19*O19</f>
        <v>45</v>
      </c>
    </row>
    <row r="20" spans="1:16" s="47" customFormat="1" ht="15.75" customHeight="1" x14ac:dyDescent="0.25">
      <c r="A20" s="37" t="s">
        <v>19</v>
      </c>
      <c r="B20" s="38" t="s">
        <v>35</v>
      </c>
      <c r="C20" s="39"/>
      <c r="D20" s="40"/>
      <c r="E20" s="39"/>
      <c r="F20" s="41"/>
      <c r="G20" s="42">
        <f t="shared" ref="G20:G26" si="5">E20-C20+1</f>
        <v>1</v>
      </c>
      <c r="H20" s="38"/>
      <c r="I20" s="38">
        <v>72</v>
      </c>
      <c r="J20" s="43"/>
      <c r="K20" s="43"/>
      <c r="L20" s="43"/>
      <c r="M20" s="38"/>
      <c r="N20" s="44"/>
      <c r="O20" s="45">
        <f t="shared" ref="O20:O26" si="6">H20+I20+J20+K20+L20</f>
        <v>72</v>
      </c>
      <c r="P20" s="46">
        <f t="shared" ref="P20:P26" si="7">G20*O20</f>
        <v>72</v>
      </c>
    </row>
    <row r="21" spans="1:16" s="47" customFormat="1" ht="15.75" customHeight="1" x14ac:dyDescent="0.25">
      <c r="A21" s="37" t="s">
        <v>19</v>
      </c>
      <c r="B21" s="38" t="s">
        <v>35</v>
      </c>
      <c r="C21" s="39"/>
      <c r="D21" s="40"/>
      <c r="E21" s="39"/>
      <c r="F21" s="41"/>
      <c r="G21" s="42">
        <f t="shared" si="5"/>
        <v>1</v>
      </c>
      <c r="H21" s="38"/>
      <c r="I21" s="38">
        <v>68</v>
      </c>
      <c r="J21" s="43"/>
      <c r="K21" s="43"/>
      <c r="L21" s="43"/>
      <c r="M21" s="38"/>
      <c r="N21" s="44"/>
      <c r="O21" s="45">
        <f t="shared" si="6"/>
        <v>68</v>
      </c>
      <c r="P21" s="46">
        <f t="shared" si="7"/>
        <v>68</v>
      </c>
    </row>
    <row r="22" spans="1:16" s="47" customFormat="1" ht="15.75" customHeight="1" x14ac:dyDescent="0.25">
      <c r="A22" s="37" t="s">
        <v>19</v>
      </c>
      <c r="B22" s="38" t="s">
        <v>35</v>
      </c>
      <c r="C22" s="39"/>
      <c r="D22" s="40"/>
      <c r="E22" s="39"/>
      <c r="F22" s="41"/>
      <c r="G22" s="42">
        <f t="shared" si="5"/>
        <v>1</v>
      </c>
      <c r="H22" s="38"/>
      <c r="I22" s="38"/>
      <c r="J22" s="43">
        <v>72</v>
      </c>
      <c r="K22" s="43"/>
      <c r="L22" s="43"/>
      <c r="M22" s="38"/>
      <c r="N22" s="44"/>
      <c r="O22" s="45">
        <f t="shared" si="6"/>
        <v>72</v>
      </c>
      <c r="P22" s="46">
        <f t="shared" si="7"/>
        <v>72</v>
      </c>
    </row>
    <row r="23" spans="1:16" s="47" customFormat="1" ht="15.75" customHeight="1" x14ac:dyDescent="0.25">
      <c r="A23" s="37" t="s">
        <v>19</v>
      </c>
      <c r="B23" s="38" t="s">
        <v>35</v>
      </c>
      <c r="C23" s="39"/>
      <c r="D23" s="40"/>
      <c r="E23" s="39"/>
      <c r="F23" s="41"/>
      <c r="G23" s="42">
        <f t="shared" si="5"/>
        <v>1</v>
      </c>
      <c r="H23" s="38"/>
      <c r="I23" s="38"/>
      <c r="J23" s="43">
        <v>53</v>
      </c>
      <c r="K23" s="43"/>
      <c r="L23" s="43"/>
      <c r="M23" s="38"/>
      <c r="N23" s="44"/>
      <c r="O23" s="45">
        <f t="shared" si="6"/>
        <v>53</v>
      </c>
      <c r="P23" s="46">
        <f t="shared" si="7"/>
        <v>53</v>
      </c>
    </row>
    <row r="24" spans="1:16" s="47" customFormat="1" ht="15.75" customHeight="1" x14ac:dyDescent="0.25">
      <c r="A24" s="37" t="s">
        <v>19</v>
      </c>
      <c r="B24" s="38" t="s">
        <v>35</v>
      </c>
      <c r="C24" s="39"/>
      <c r="D24" s="40"/>
      <c r="E24" s="39"/>
      <c r="F24" s="41"/>
      <c r="G24" s="42">
        <f t="shared" si="5"/>
        <v>1</v>
      </c>
      <c r="H24" s="38"/>
      <c r="I24" s="38"/>
      <c r="J24" s="43"/>
      <c r="K24" s="43">
        <v>72</v>
      </c>
      <c r="L24" s="43"/>
      <c r="M24" s="38"/>
      <c r="N24" s="44"/>
      <c r="O24" s="45">
        <f t="shared" si="6"/>
        <v>72</v>
      </c>
      <c r="P24" s="46">
        <f t="shared" si="7"/>
        <v>72</v>
      </c>
    </row>
    <row r="25" spans="1:16" s="47" customFormat="1" ht="15.75" customHeight="1" x14ac:dyDescent="0.25">
      <c r="A25" s="37" t="s">
        <v>19</v>
      </c>
      <c r="B25" s="38" t="s">
        <v>35</v>
      </c>
      <c r="C25" s="39"/>
      <c r="D25" s="40"/>
      <c r="E25" s="39"/>
      <c r="F25" s="41"/>
      <c r="G25" s="42">
        <f t="shared" si="5"/>
        <v>1</v>
      </c>
      <c r="H25" s="38"/>
      <c r="I25" s="38"/>
      <c r="J25" s="43"/>
      <c r="K25" s="43">
        <v>10</v>
      </c>
      <c r="L25" s="43"/>
      <c r="M25" s="38"/>
      <c r="N25" s="44"/>
      <c r="O25" s="45">
        <f t="shared" si="6"/>
        <v>10</v>
      </c>
      <c r="P25" s="46">
        <f t="shared" si="7"/>
        <v>10</v>
      </c>
    </row>
    <row r="26" spans="1:16" s="47" customFormat="1" ht="15.75" customHeight="1" x14ac:dyDescent="0.25">
      <c r="A26" s="37" t="s">
        <v>19</v>
      </c>
      <c r="B26" s="38" t="s">
        <v>35</v>
      </c>
      <c r="C26" s="39"/>
      <c r="D26" s="40"/>
      <c r="E26" s="39"/>
      <c r="F26" s="41"/>
      <c r="G26" s="42">
        <f t="shared" si="5"/>
        <v>1</v>
      </c>
      <c r="H26" s="38"/>
      <c r="I26" s="38"/>
      <c r="J26" s="43"/>
      <c r="K26" s="43"/>
      <c r="L26" s="43">
        <v>39</v>
      </c>
      <c r="M26" s="38"/>
      <c r="N26" s="44"/>
      <c r="O26" s="45">
        <f t="shared" si="6"/>
        <v>39</v>
      </c>
      <c r="P26" s="46">
        <f t="shared" si="7"/>
        <v>39</v>
      </c>
    </row>
    <row r="27" spans="1:16" s="47" customFormat="1" ht="15.75" customHeight="1" x14ac:dyDescent="0.25">
      <c r="A27" s="37" t="s">
        <v>19</v>
      </c>
      <c r="B27" s="38" t="s">
        <v>56</v>
      </c>
      <c r="C27" s="39"/>
      <c r="D27" s="40"/>
      <c r="E27" s="39"/>
      <c r="F27" s="41"/>
      <c r="G27" s="42">
        <f t="shared" ref="G27:G34" si="8">E27-C27+1</f>
        <v>1</v>
      </c>
      <c r="H27" s="38"/>
      <c r="I27" s="38">
        <v>72</v>
      </c>
      <c r="J27" s="43"/>
      <c r="K27" s="43"/>
      <c r="L27" s="43"/>
      <c r="M27" s="38"/>
      <c r="N27" s="44"/>
      <c r="O27" s="45">
        <f t="shared" ref="O27:O34" si="9">H27+I27+J27+K27+L27</f>
        <v>72</v>
      </c>
      <c r="P27" s="46">
        <f t="shared" ref="P27:P34" si="10">G27*O27</f>
        <v>72</v>
      </c>
    </row>
    <row r="28" spans="1:16" s="47" customFormat="1" ht="15.75" customHeight="1" x14ac:dyDescent="0.25">
      <c r="A28" s="37" t="s">
        <v>19</v>
      </c>
      <c r="B28" s="38" t="s">
        <v>56</v>
      </c>
      <c r="C28" s="39"/>
      <c r="D28" s="40"/>
      <c r="E28" s="39"/>
      <c r="F28" s="41"/>
      <c r="G28" s="42">
        <f t="shared" si="8"/>
        <v>1</v>
      </c>
      <c r="H28" s="38"/>
      <c r="I28" s="38">
        <v>47</v>
      </c>
      <c r="J28" s="43"/>
      <c r="K28" s="43"/>
      <c r="L28" s="43"/>
      <c r="M28" s="38"/>
      <c r="N28" s="44"/>
      <c r="O28" s="45">
        <f t="shared" si="9"/>
        <v>47</v>
      </c>
      <c r="P28" s="46">
        <f t="shared" si="10"/>
        <v>47</v>
      </c>
    </row>
    <row r="29" spans="1:16" s="47" customFormat="1" ht="15.75" customHeight="1" x14ac:dyDescent="0.25">
      <c r="A29" s="37" t="s">
        <v>19</v>
      </c>
      <c r="B29" s="38" t="s">
        <v>56</v>
      </c>
      <c r="C29" s="39"/>
      <c r="D29" s="40"/>
      <c r="E29" s="39"/>
      <c r="F29" s="41"/>
      <c r="G29" s="42">
        <f t="shared" si="8"/>
        <v>1</v>
      </c>
      <c r="H29" s="38"/>
      <c r="I29" s="38"/>
      <c r="J29" s="43">
        <v>72</v>
      </c>
      <c r="K29" s="43"/>
      <c r="L29" s="43"/>
      <c r="M29" s="38"/>
      <c r="N29" s="44"/>
      <c r="O29" s="45">
        <f t="shared" si="9"/>
        <v>72</v>
      </c>
      <c r="P29" s="46">
        <f t="shared" si="10"/>
        <v>72</v>
      </c>
    </row>
    <row r="30" spans="1:16" s="47" customFormat="1" ht="15.75" customHeight="1" x14ac:dyDescent="0.25">
      <c r="A30" s="37" t="s">
        <v>19</v>
      </c>
      <c r="B30" s="38" t="s">
        <v>56</v>
      </c>
      <c r="C30" s="39"/>
      <c r="D30" s="40"/>
      <c r="E30" s="39"/>
      <c r="F30" s="41"/>
      <c r="G30" s="42">
        <f t="shared" si="8"/>
        <v>1</v>
      </c>
      <c r="H30" s="38"/>
      <c r="I30" s="38"/>
      <c r="J30" s="43">
        <v>69</v>
      </c>
      <c r="K30" s="43"/>
      <c r="L30" s="43"/>
      <c r="M30" s="38"/>
      <c r="N30" s="44"/>
      <c r="O30" s="45">
        <f t="shared" si="9"/>
        <v>69</v>
      </c>
      <c r="P30" s="46">
        <f t="shared" si="10"/>
        <v>69</v>
      </c>
    </row>
    <row r="31" spans="1:16" s="47" customFormat="1" ht="15.75" customHeight="1" x14ac:dyDescent="0.25">
      <c r="A31" s="37" t="s">
        <v>19</v>
      </c>
      <c r="B31" s="38" t="s">
        <v>56</v>
      </c>
      <c r="C31" s="39"/>
      <c r="D31" s="40"/>
      <c r="E31" s="39"/>
      <c r="F31" s="41"/>
      <c r="G31" s="42">
        <f t="shared" si="8"/>
        <v>1</v>
      </c>
      <c r="H31" s="38"/>
      <c r="I31" s="38"/>
      <c r="J31" s="43"/>
      <c r="K31" s="43">
        <v>72</v>
      </c>
      <c r="L31" s="43"/>
      <c r="M31" s="38"/>
      <c r="N31" s="44"/>
      <c r="O31" s="45">
        <f t="shared" si="9"/>
        <v>72</v>
      </c>
      <c r="P31" s="46">
        <f t="shared" si="10"/>
        <v>72</v>
      </c>
    </row>
    <row r="32" spans="1:16" s="47" customFormat="1" ht="15.75" customHeight="1" x14ac:dyDescent="0.25">
      <c r="A32" s="37" t="s">
        <v>19</v>
      </c>
      <c r="B32" s="38" t="s">
        <v>56</v>
      </c>
      <c r="C32" s="39"/>
      <c r="D32" s="40"/>
      <c r="E32" s="39"/>
      <c r="F32" s="41"/>
      <c r="G32" s="42">
        <f t="shared" si="8"/>
        <v>1</v>
      </c>
      <c r="H32" s="38"/>
      <c r="I32" s="38"/>
      <c r="J32" s="43"/>
      <c r="K32" s="43"/>
      <c r="L32" s="43">
        <v>24</v>
      </c>
      <c r="M32" s="38"/>
      <c r="N32" s="44"/>
      <c r="O32" s="45">
        <f t="shared" si="9"/>
        <v>24</v>
      </c>
      <c r="P32" s="46">
        <f t="shared" si="10"/>
        <v>24</v>
      </c>
    </row>
    <row r="33" spans="1:16" s="47" customFormat="1" ht="15.75" customHeight="1" x14ac:dyDescent="0.25">
      <c r="A33" s="37" t="s">
        <v>19</v>
      </c>
      <c r="B33" s="38" t="s">
        <v>55</v>
      </c>
      <c r="C33" s="39"/>
      <c r="D33" s="40"/>
      <c r="E33" s="39"/>
      <c r="F33" s="41"/>
      <c r="G33" s="42">
        <f t="shared" ref="G33" si="11">E33-C33+1</f>
        <v>1</v>
      </c>
      <c r="H33" s="38">
        <v>1</v>
      </c>
      <c r="I33" s="38"/>
      <c r="J33" s="43"/>
      <c r="K33" s="43"/>
      <c r="L33" s="43"/>
      <c r="M33" s="38"/>
      <c r="N33" s="44"/>
      <c r="O33" s="45">
        <f t="shared" ref="O33" si="12">H33+I33+J33+K33+L33</f>
        <v>1</v>
      </c>
      <c r="P33" s="46">
        <f t="shared" ref="P33" si="13">G33*O33</f>
        <v>1</v>
      </c>
    </row>
    <row r="34" spans="1:16" s="47" customFormat="1" ht="15.75" customHeight="1" x14ac:dyDescent="0.25">
      <c r="A34" s="37" t="s">
        <v>19</v>
      </c>
      <c r="B34" s="38" t="s">
        <v>55</v>
      </c>
      <c r="C34" s="39"/>
      <c r="D34" s="40"/>
      <c r="E34" s="39"/>
      <c r="F34" s="41"/>
      <c r="G34" s="42">
        <f t="shared" si="8"/>
        <v>1</v>
      </c>
      <c r="H34" s="38"/>
      <c r="I34" s="38">
        <v>67</v>
      </c>
      <c r="J34" s="43"/>
      <c r="K34" s="43"/>
      <c r="L34" s="43"/>
      <c r="M34" s="38"/>
      <c r="N34" s="44"/>
      <c r="O34" s="45">
        <f t="shared" si="9"/>
        <v>67</v>
      </c>
      <c r="P34" s="46">
        <f t="shared" si="10"/>
        <v>67</v>
      </c>
    </row>
    <row r="35" spans="1:16" s="47" customFormat="1" ht="15.75" customHeight="1" x14ac:dyDescent="0.25">
      <c r="A35" s="37" t="s">
        <v>19</v>
      </c>
      <c r="B35" s="38" t="s">
        <v>55</v>
      </c>
      <c r="C35" s="39"/>
      <c r="D35" s="40"/>
      <c r="E35" s="39"/>
      <c r="F35" s="41"/>
      <c r="G35" s="42">
        <f t="shared" ref="G35:G40" si="14">E35-C35+1</f>
        <v>1</v>
      </c>
      <c r="H35" s="38"/>
      <c r="I35" s="38">
        <v>56</v>
      </c>
      <c r="J35" s="43"/>
      <c r="K35" s="43"/>
      <c r="L35" s="43"/>
      <c r="M35" s="38"/>
      <c r="N35" s="44"/>
      <c r="O35" s="45">
        <f t="shared" ref="O35:O40" si="15">H35+I35+J35+K35+L35</f>
        <v>56</v>
      </c>
      <c r="P35" s="46">
        <f t="shared" ref="P35:P40" si="16">G35*O35</f>
        <v>56</v>
      </c>
    </row>
    <row r="36" spans="1:16" s="47" customFormat="1" ht="15.75" customHeight="1" x14ac:dyDescent="0.25">
      <c r="A36" s="37" t="s">
        <v>19</v>
      </c>
      <c r="B36" s="38" t="s">
        <v>55</v>
      </c>
      <c r="C36" s="39"/>
      <c r="D36" s="40"/>
      <c r="E36" s="39"/>
      <c r="F36" s="41"/>
      <c r="G36" s="42">
        <f t="shared" si="14"/>
        <v>1</v>
      </c>
      <c r="H36" s="38"/>
      <c r="I36" s="38"/>
      <c r="J36" s="43">
        <v>72</v>
      </c>
      <c r="K36" s="43"/>
      <c r="L36" s="43"/>
      <c r="M36" s="38"/>
      <c r="N36" s="44"/>
      <c r="O36" s="45">
        <f t="shared" si="15"/>
        <v>72</v>
      </c>
      <c r="P36" s="46">
        <f t="shared" si="16"/>
        <v>72</v>
      </c>
    </row>
    <row r="37" spans="1:16" s="47" customFormat="1" ht="15.75" customHeight="1" x14ac:dyDescent="0.25">
      <c r="A37" s="37" t="s">
        <v>19</v>
      </c>
      <c r="B37" s="38" t="s">
        <v>55</v>
      </c>
      <c r="C37" s="39"/>
      <c r="D37" s="40"/>
      <c r="E37" s="39"/>
      <c r="F37" s="41"/>
      <c r="G37" s="42">
        <f t="shared" si="14"/>
        <v>1</v>
      </c>
      <c r="H37" s="38"/>
      <c r="I37" s="38"/>
      <c r="J37" s="43">
        <v>62</v>
      </c>
      <c r="K37" s="43"/>
      <c r="L37" s="43"/>
      <c r="M37" s="38"/>
      <c r="N37" s="44"/>
      <c r="O37" s="45">
        <f t="shared" si="15"/>
        <v>62</v>
      </c>
      <c r="P37" s="46">
        <f t="shared" si="16"/>
        <v>62</v>
      </c>
    </row>
    <row r="38" spans="1:16" s="47" customFormat="1" ht="15.75" customHeight="1" x14ac:dyDescent="0.25">
      <c r="A38" s="37" t="s">
        <v>19</v>
      </c>
      <c r="B38" s="38" t="s">
        <v>55</v>
      </c>
      <c r="C38" s="39"/>
      <c r="D38" s="40"/>
      <c r="E38" s="39"/>
      <c r="F38" s="41"/>
      <c r="G38" s="42">
        <f t="shared" si="14"/>
        <v>1</v>
      </c>
      <c r="H38" s="38"/>
      <c r="I38" s="38"/>
      <c r="J38" s="43"/>
      <c r="K38" s="43">
        <v>57</v>
      </c>
      <c r="L38" s="43"/>
      <c r="M38" s="38"/>
      <c r="N38" s="44"/>
      <c r="O38" s="45">
        <f t="shared" si="15"/>
        <v>57</v>
      </c>
      <c r="P38" s="46">
        <f t="shared" si="16"/>
        <v>57</v>
      </c>
    </row>
    <row r="39" spans="1:16" s="47" customFormat="1" ht="15.75" customHeight="1" x14ac:dyDescent="0.25">
      <c r="A39" s="37" t="s">
        <v>19</v>
      </c>
      <c r="B39" s="38" t="s">
        <v>55</v>
      </c>
      <c r="C39" s="39"/>
      <c r="D39" s="40"/>
      <c r="E39" s="39"/>
      <c r="F39" s="41"/>
      <c r="G39" s="42">
        <f t="shared" si="14"/>
        <v>1</v>
      </c>
      <c r="H39" s="38"/>
      <c r="I39" s="38"/>
      <c r="J39" s="43"/>
      <c r="K39" s="43"/>
      <c r="L39" s="43">
        <v>21</v>
      </c>
      <c r="M39" s="38"/>
      <c r="N39" s="44"/>
      <c r="O39" s="45">
        <f t="shared" si="15"/>
        <v>21</v>
      </c>
      <c r="P39" s="46">
        <f t="shared" si="16"/>
        <v>21</v>
      </c>
    </row>
    <row r="40" spans="1:16" s="47" customFormat="1" ht="15.75" customHeight="1" x14ac:dyDescent="0.25">
      <c r="A40" s="37" t="s">
        <v>15</v>
      </c>
      <c r="B40" s="38">
        <v>10</v>
      </c>
      <c r="C40" s="39"/>
      <c r="D40" s="40"/>
      <c r="E40" s="39"/>
      <c r="F40" s="41"/>
      <c r="G40" s="42">
        <f t="shared" si="14"/>
        <v>1</v>
      </c>
      <c r="H40" s="38"/>
      <c r="I40" s="38"/>
      <c r="J40" s="43">
        <v>37</v>
      </c>
      <c r="K40" s="43"/>
      <c r="L40" s="43"/>
      <c r="M40" s="38"/>
      <c r="N40" s="44"/>
      <c r="O40" s="45">
        <f t="shared" si="15"/>
        <v>37</v>
      </c>
      <c r="P40" s="46">
        <f t="shared" si="16"/>
        <v>37</v>
      </c>
    </row>
    <row r="41" spans="1:16" s="47" customFormat="1" ht="15.75" customHeight="1" x14ac:dyDescent="0.25">
      <c r="A41" s="37" t="s">
        <v>15</v>
      </c>
      <c r="B41" s="38">
        <v>10</v>
      </c>
      <c r="C41" s="39"/>
      <c r="D41" s="40"/>
      <c r="E41" s="39"/>
      <c r="F41" s="41"/>
      <c r="G41" s="42">
        <f t="shared" ref="G41:G42" si="17">E41-C41+1</f>
        <v>1</v>
      </c>
      <c r="H41" s="38"/>
      <c r="I41" s="38"/>
      <c r="J41" s="43"/>
      <c r="K41" s="43">
        <v>43</v>
      </c>
      <c r="L41" s="43"/>
      <c r="M41" s="38"/>
      <c r="N41" s="44"/>
      <c r="O41" s="45">
        <f t="shared" ref="O41:O49" si="18">H41+I41+J41+K41+L41</f>
        <v>43</v>
      </c>
      <c r="P41" s="46">
        <f t="shared" ref="P41:P49" si="19">G41*O41</f>
        <v>43</v>
      </c>
    </row>
    <row r="42" spans="1:16" s="47" customFormat="1" ht="15.75" customHeight="1" x14ac:dyDescent="0.25">
      <c r="A42" s="37" t="s">
        <v>15</v>
      </c>
      <c r="B42" s="38" t="s">
        <v>30</v>
      </c>
      <c r="C42" s="39"/>
      <c r="D42" s="40"/>
      <c r="E42" s="39"/>
      <c r="F42" s="41"/>
      <c r="G42" s="42">
        <f t="shared" si="17"/>
        <v>1</v>
      </c>
      <c r="H42" s="38">
        <v>4</v>
      </c>
      <c r="I42" s="38"/>
      <c r="J42" s="43"/>
      <c r="K42" s="43"/>
      <c r="L42" s="43"/>
      <c r="M42" s="38"/>
      <c r="N42" s="44"/>
      <c r="O42" s="45">
        <f t="shared" si="18"/>
        <v>4</v>
      </c>
      <c r="P42" s="46">
        <f t="shared" si="19"/>
        <v>4</v>
      </c>
    </row>
    <row r="43" spans="1:16" s="47" customFormat="1" ht="15.75" customHeight="1" x14ac:dyDescent="0.25">
      <c r="A43" s="37" t="s">
        <v>15</v>
      </c>
      <c r="B43" s="38" t="s">
        <v>30</v>
      </c>
      <c r="C43" s="39"/>
      <c r="D43" s="40"/>
      <c r="E43" s="39"/>
      <c r="F43" s="41"/>
      <c r="G43" s="42">
        <v>2</v>
      </c>
      <c r="H43" s="38"/>
      <c r="I43" s="38">
        <v>71</v>
      </c>
      <c r="J43" s="43"/>
      <c r="K43" s="43"/>
      <c r="L43" s="43"/>
      <c r="M43" s="38"/>
      <c r="N43" s="44"/>
      <c r="O43" s="45">
        <f t="shared" ref="O43" si="20">H43+I43+J43+K43+L43</f>
        <v>71</v>
      </c>
      <c r="P43" s="46">
        <f t="shared" ref="P43" si="21">G43*O43</f>
        <v>142</v>
      </c>
    </row>
    <row r="44" spans="1:16" s="47" customFormat="1" ht="15.75" customHeight="1" x14ac:dyDescent="0.25">
      <c r="A44" s="37" t="s">
        <v>15</v>
      </c>
      <c r="B44" s="38" t="s">
        <v>30</v>
      </c>
      <c r="C44" s="39"/>
      <c r="D44" s="40"/>
      <c r="E44" s="39"/>
      <c r="F44" s="41"/>
      <c r="G44" s="42">
        <v>1</v>
      </c>
      <c r="H44" s="38"/>
      <c r="I44" s="38">
        <v>2</v>
      </c>
      <c r="J44" s="43"/>
      <c r="K44" s="43"/>
      <c r="L44" s="43"/>
      <c r="M44" s="38"/>
      <c r="N44" s="44"/>
      <c r="O44" s="45">
        <f t="shared" si="18"/>
        <v>2</v>
      </c>
      <c r="P44" s="46">
        <f t="shared" si="19"/>
        <v>2</v>
      </c>
    </row>
    <row r="45" spans="1:16" s="47" customFormat="1" ht="15.75" customHeight="1" x14ac:dyDescent="0.25">
      <c r="A45" s="37" t="s">
        <v>15</v>
      </c>
      <c r="B45" s="38" t="s">
        <v>30</v>
      </c>
      <c r="C45" s="39"/>
      <c r="D45" s="40"/>
      <c r="E45" s="39"/>
      <c r="F45" s="41"/>
      <c r="G45" s="42">
        <v>2</v>
      </c>
      <c r="H45" s="38"/>
      <c r="I45" s="38"/>
      <c r="J45" s="43">
        <v>72</v>
      </c>
      <c r="K45" s="43"/>
      <c r="L45" s="43"/>
      <c r="M45" s="38"/>
      <c r="N45" s="44"/>
      <c r="O45" s="45">
        <f t="shared" si="18"/>
        <v>72</v>
      </c>
      <c r="P45" s="46">
        <f t="shared" si="19"/>
        <v>144</v>
      </c>
    </row>
    <row r="46" spans="1:16" s="47" customFormat="1" ht="15.75" customHeight="1" x14ac:dyDescent="0.25">
      <c r="A46" s="37" t="s">
        <v>15</v>
      </c>
      <c r="B46" s="38" t="s">
        <v>30</v>
      </c>
      <c r="C46" s="39"/>
      <c r="D46" s="40"/>
      <c r="E46" s="39"/>
      <c r="F46" s="41"/>
      <c r="G46" s="42">
        <f>E46-C46+1</f>
        <v>1</v>
      </c>
      <c r="H46" s="38"/>
      <c r="I46" s="38"/>
      <c r="J46" s="43">
        <v>25</v>
      </c>
      <c r="K46" s="43"/>
      <c r="L46" s="43"/>
      <c r="M46" s="38"/>
      <c r="N46" s="44"/>
      <c r="O46" s="45">
        <f t="shared" si="18"/>
        <v>25</v>
      </c>
      <c r="P46" s="46">
        <f t="shared" si="19"/>
        <v>25</v>
      </c>
    </row>
    <row r="47" spans="1:16" s="47" customFormat="1" ht="15.75" customHeight="1" x14ac:dyDescent="0.25">
      <c r="A47" s="37" t="s">
        <v>15</v>
      </c>
      <c r="B47" s="38" t="s">
        <v>30</v>
      </c>
      <c r="C47" s="39"/>
      <c r="D47" s="40"/>
      <c r="E47" s="39"/>
      <c r="F47" s="41"/>
      <c r="G47" s="42">
        <f>E47-C47+1</f>
        <v>1</v>
      </c>
      <c r="H47" s="38"/>
      <c r="I47" s="38"/>
      <c r="J47" s="43"/>
      <c r="K47" s="43">
        <v>72</v>
      </c>
      <c r="L47" s="43"/>
      <c r="M47" s="38"/>
      <c r="N47" s="44"/>
      <c r="O47" s="45">
        <f t="shared" si="18"/>
        <v>72</v>
      </c>
      <c r="P47" s="46">
        <f t="shared" si="19"/>
        <v>72</v>
      </c>
    </row>
    <row r="48" spans="1:16" s="47" customFormat="1" ht="15.75" customHeight="1" x14ac:dyDescent="0.25">
      <c r="A48" s="37" t="s">
        <v>15</v>
      </c>
      <c r="B48" s="38" t="s">
        <v>30</v>
      </c>
      <c r="C48" s="39"/>
      <c r="D48" s="40"/>
      <c r="E48" s="39"/>
      <c r="F48" s="41"/>
      <c r="G48" s="42">
        <f>E48-C48+1</f>
        <v>1</v>
      </c>
      <c r="H48" s="38"/>
      <c r="I48" s="38"/>
      <c r="J48" s="43"/>
      <c r="K48" s="43">
        <v>9</v>
      </c>
      <c r="L48" s="43"/>
      <c r="M48" s="38"/>
      <c r="N48" s="44"/>
      <c r="O48" s="45">
        <f t="shared" si="18"/>
        <v>9</v>
      </c>
      <c r="P48" s="46">
        <f t="shared" si="19"/>
        <v>9</v>
      </c>
    </row>
    <row r="49" spans="1:16" s="47" customFormat="1" ht="15.75" customHeight="1" x14ac:dyDescent="0.25">
      <c r="A49" s="37" t="s">
        <v>15</v>
      </c>
      <c r="B49" s="38" t="s">
        <v>34</v>
      </c>
      <c r="C49" s="39"/>
      <c r="D49" s="40"/>
      <c r="E49" s="39"/>
      <c r="F49" s="41"/>
      <c r="G49" s="42">
        <f>E49-C49+1</f>
        <v>1</v>
      </c>
      <c r="H49" s="38">
        <v>53</v>
      </c>
      <c r="I49" s="38"/>
      <c r="J49" s="43"/>
      <c r="K49" s="43"/>
      <c r="L49" s="43"/>
      <c r="M49" s="38"/>
      <c r="N49" s="44"/>
      <c r="O49" s="45">
        <f t="shared" si="18"/>
        <v>53</v>
      </c>
      <c r="P49" s="46">
        <f t="shared" si="19"/>
        <v>53</v>
      </c>
    </row>
    <row r="50" spans="1:16" s="47" customFormat="1" ht="15.75" customHeight="1" x14ac:dyDescent="0.25">
      <c r="A50" s="37" t="s">
        <v>15</v>
      </c>
      <c r="B50" s="38" t="s">
        <v>34</v>
      </c>
      <c r="C50" s="39"/>
      <c r="D50" s="40"/>
      <c r="E50" s="39"/>
      <c r="F50" s="41"/>
      <c r="G50" s="42">
        <f t="shared" ref="G50:G55" si="22">E50-C50+1</f>
        <v>1</v>
      </c>
      <c r="H50" s="38"/>
      <c r="I50" s="38">
        <v>72</v>
      </c>
      <c r="J50" s="43"/>
      <c r="K50" s="43"/>
      <c r="L50" s="43"/>
      <c r="M50" s="38"/>
      <c r="N50" s="44"/>
      <c r="O50" s="45">
        <f t="shared" ref="O50:O55" si="23">H50+I50+J50+K50+L50</f>
        <v>72</v>
      </c>
      <c r="P50" s="46">
        <f t="shared" ref="P50:P55" si="24">G50*O50</f>
        <v>72</v>
      </c>
    </row>
    <row r="51" spans="1:16" s="47" customFormat="1" ht="15.75" customHeight="1" x14ac:dyDescent="0.25">
      <c r="A51" s="37" t="s">
        <v>15</v>
      </c>
      <c r="B51" s="38" t="s">
        <v>34</v>
      </c>
      <c r="C51" s="39"/>
      <c r="D51" s="40"/>
      <c r="E51" s="39"/>
      <c r="F51" s="41"/>
      <c r="G51" s="42">
        <f t="shared" si="22"/>
        <v>1</v>
      </c>
      <c r="H51" s="38"/>
      <c r="I51" s="38">
        <v>44</v>
      </c>
      <c r="J51" s="43"/>
      <c r="K51" s="43"/>
      <c r="L51" s="43"/>
      <c r="M51" s="38"/>
      <c r="N51" s="44"/>
      <c r="O51" s="45">
        <f t="shared" si="23"/>
        <v>44</v>
      </c>
      <c r="P51" s="46">
        <f t="shared" si="24"/>
        <v>44</v>
      </c>
    </row>
    <row r="52" spans="1:16" s="47" customFormat="1" ht="15.75" customHeight="1" x14ac:dyDescent="0.25">
      <c r="A52" s="37" t="s">
        <v>15</v>
      </c>
      <c r="B52" s="38" t="s">
        <v>34</v>
      </c>
      <c r="C52" s="39"/>
      <c r="D52" s="40"/>
      <c r="E52" s="39"/>
      <c r="F52" s="41"/>
      <c r="G52" s="42">
        <f t="shared" si="22"/>
        <v>1</v>
      </c>
      <c r="H52" s="38"/>
      <c r="I52" s="38"/>
      <c r="J52" s="43">
        <v>72</v>
      </c>
      <c r="K52" s="43"/>
      <c r="L52" s="43"/>
      <c r="M52" s="38"/>
      <c r="N52" s="44"/>
      <c r="O52" s="45">
        <f t="shared" si="23"/>
        <v>72</v>
      </c>
      <c r="P52" s="46">
        <f t="shared" si="24"/>
        <v>72</v>
      </c>
    </row>
    <row r="53" spans="1:16" s="47" customFormat="1" ht="15.75" customHeight="1" x14ac:dyDescent="0.25">
      <c r="A53" s="37" t="s">
        <v>15</v>
      </c>
      <c r="B53" s="38" t="s">
        <v>34</v>
      </c>
      <c r="C53" s="39"/>
      <c r="D53" s="40"/>
      <c r="E53" s="39"/>
      <c r="F53" s="41"/>
      <c r="G53" s="42">
        <f t="shared" si="22"/>
        <v>1</v>
      </c>
      <c r="H53" s="38"/>
      <c r="I53" s="38"/>
      <c r="J53" s="43">
        <v>42</v>
      </c>
      <c r="K53" s="43"/>
      <c r="L53" s="43"/>
      <c r="M53" s="38"/>
      <c r="N53" s="44"/>
      <c r="O53" s="45">
        <f t="shared" si="23"/>
        <v>42</v>
      </c>
      <c r="P53" s="46">
        <f t="shared" si="24"/>
        <v>42</v>
      </c>
    </row>
    <row r="54" spans="1:16" s="47" customFormat="1" ht="15.75" customHeight="1" x14ac:dyDescent="0.25">
      <c r="A54" s="37" t="s">
        <v>15</v>
      </c>
      <c r="B54" s="38" t="s">
        <v>34</v>
      </c>
      <c r="C54" s="39"/>
      <c r="D54" s="40"/>
      <c r="E54" s="39"/>
      <c r="F54" s="41"/>
      <c r="G54" s="42">
        <f t="shared" si="22"/>
        <v>1</v>
      </c>
      <c r="H54" s="38"/>
      <c r="I54" s="38"/>
      <c r="J54" s="43"/>
      <c r="K54" s="43">
        <v>43</v>
      </c>
      <c r="L54" s="43"/>
      <c r="M54" s="38"/>
      <c r="N54" s="44"/>
      <c r="O54" s="45">
        <f t="shared" si="23"/>
        <v>43</v>
      </c>
      <c r="P54" s="46">
        <f t="shared" si="24"/>
        <v>43</v>
      </c>
    </row>
    <row r="55" spans="1:16" s="47" customFormat="1" ht="15.75" customHeight="1" x14ac:dyDescent="0.25">
      <c r="A55" s="37" t="s">
        <v>15</v>
      </c>
      <c r="B55" s="38" t="s">
        <v>34</v>
      </c>
      <c r="C55" s="39"/>
      <c r="D55" s="40"/>
      <c r="E55" s="39"/>
      <c r="F55" s="41"/>
      <c r="G55" s="42">
        <f t="shared" si="22"/>
        <v>1</v>
      </c>
      <c r="H55" s="38"/>
      <c r="I55" s="38"/>
      <c r="J55" s="43"/>
      <c r="K55" s="43">
        <v>16</v>
      </c>
      <c r="L55" s="43"/>
      <c r="M55" s="38"/>
      <c r="N55" s="44"/>
      <c r="O55" s="45">
        <f t="shared" si="23"/>
        <v>16</v>
      </c>
      <c r="P55" s="46">
        <f t="shared" si="24"/>
        <v>16</v>
      </c>
    </row>
    <row r="56" spans="1:16" s="47" customFormat="1" ht="15.75" customHeight="1" x14ac:dyDescent="0.25">
      <c r="A56" s="37" t="s">
        <v>18</v>
      </c>
      <c r="B56" s="38" t="s">
        <v>35</v>
      </c>
      <c r="C56" s="39"/>
      <c r="D56" s="40"/>
      <c r="E56" s="39"/>
      <c r="F56" s="41"/>
      <c r="G56" s="42">
        <f t="shared" ref="G56:G85" si="25">E56-C56+1</f>
        <v>1</v>
      </c>
      <c r="H56" s="38">
        <v>45</v>
      </c>
      <c r="I56" s="38"/>
      <c r="J56" s="43"/>
      <c r="K56" s="43"/>
      <c r="L56" s="43"/>
      <c r="M56" s="38"/>
      <c r="N56" s="44"/>
      <c r="O56" s="45">
        <f t="shared" ref="O56:O85" si="26">H56+I56+J56+K56+L56</f>
        <v>45</v>
      </c>
      <c r="P56" s="46">
        <f t="shared" ref="P56:P85" si="27">G56*O56</f>
        <v>45</v>
      </c>
    </row>
    <row r="57" spans="1:16" s="47" customFormat="1" ht="15.75" customHeight="1" x14ac:dyDescent="0.25">
      <c r="A57" s="37" t="s">
        <v>18</v>
      </c>
      <c r="B57" s="38" t="s">
        <v>35</v>
      </c>
      <c r="C57" s="39"/>
      <c r="D57" s="40"/>
      <c r="E57" s="39"/>
      <c r="F57" s="41"/>
      <c r="G57" s="42">
        <v>3</v>
      </c>
      <c r="H57" s="38"/>
      <c r="I57" s="38">
        <v>72</v>
      </c>
      <c r="J57" s="43"/>
      <c r="K57" s="43"/>
      <c r="L57" s="43"/>
      <c r="M57" s="38"/>
      <c r="N57" s="44"/>
      <c r="O57" s="45">
        <f t="shared" ref="O57:O64" si="28">H57+I57+J57+K57+L57</f>
        <v>72</v>
      </c>
      <c r="P57" s="46">
        <f t="shared" ref="P57:P64" si="29">G57*O57</f>
        <v>216</v>
      </c>
    </row>
    <row r="58" spans="1:16" s="47" customFormat="1" ht="15.75" customHeight="1" x14ac:dyDescent="0.25">
      <c r="A58" s="37" t="s">
        <v>18</v>
      </c>
      <c r="B58" s="38" t="s">
        <v>35</v>
      </c>
      <c r="C58" s="39"/>
      <c r="D58" s="40"/>
      <c r="E58" s="39"/>
      <c r="F58" s="41"/>
      <c r="G58" s="42">
        <f t="shared" ref="G58:G64" si="30">E58-C58+1</f>
        <v>1</v>
      </c>
      <c r="H58" s="38"/>
      <c r="I58" s="38">
        <v>33</v>
      </c>
      <c r="J58" s="43"/>
      <c r="K58" s="43"/>
      <c r="L58" s="43"/>
      <c r="M58" s="38"/>
      <c r="N58" s="44"/>
      <c r="O58" s="45">
        <f t="shared" si="28"/>
        <v>33</v>
      </c>
      <c r="P58" s="46">
        <f t="shared" si="29"/>
        <v>33</v>
      </c>
    </row>
    <row r="59" spans="1:16" s="47" customFormat="1" ht="15.75" customHeight="1" x14ac:dyDescent="0.25">
      <c r="A59" s="37" t="s">
        <v>18</v>
      </c>
      <c r="B59" s="38" t="s">
        <v>35</v>
      </c>
      <c r="C59" s="39"/>
      <c r="D59" s="40"/>
      <c r="E59" s="39"/>
      <c r="F59" s="41"/>
      <c r="G59" s="42">
        <v>3</v>
      </c>
      <c r="H59" s="38"/>
      <c r="I59" s="38"/>
      <c r="J59" s="43">
        <v>72</v>
      </c>
      <c r="K59" s="43"/>
      <c r="L59" s="43"/>
      <c r="M59" s="38"/>
      <c r="N59" s="44"/>
      <c r="O59" s="45">
        <f t="shared" si="28"/>
        <v>72</v>
      </c>
      <c r="P59" s="46">
        <f t="shared" si="29"/>
        <v>216</v>
      </c>
    </row>
    <row r="60" spans="1:16" s="47" customFormat="1" ht="15.75" customHeight="1" x14ac:dyDescent="0.25">
      <c r="A60" s="37" t="s">
        <v>18</v>
      </c>
      <c r="B60" s="38" t="s">
        <v>35</v>
      </c>
      <c r="C60" s="39"/>
      <c r="D60" s="40"/>
      <c r="E60" s="39"/>
      <c r="F60" s="41"/>
      <c r="G60" s="42">
        <f t="shared" si="30"/>
        <v>1</v>
      </c>
      <c r="H60" s="38"/>
      <c r="I60" s="38"/>
      <c r="J60" s="43">
        <v>39</v>
      </c>
      <c r="K60" s="43"/>
      <c r="L60" s="43"/>
      <c r="M60" s="38"/>
      <c r="N60" s="44"/>
      <c r="O60" s="45">
        <f t="shared" si="28"/>
        <v>39</v>
      </c>
      <c r="P60" s="46">
        <f t="shared" si="29"/>
        <v>39</v>
      </c>
    </row>
    <row r="61" spans="1:16" s="47" customFormat="1" ht="15.75" customHeight="1" x14ac:dyDescent="0.25">
      <c r="A61" s="37" t="s">
        <v>18</v>
      </c>
      <c r="B61" s="38" t="s">
        <v>35</v>
      </c>
      <c r="C61" s="39"/>
      <c r="D61" s="40"/>
      <c r="E61" s="39"/>
      <c r="F61" s="41"/>
      <c r="G61" s="42">
        <f t="shared" si="30"/>
        <v>1</v>
      </c>
      <c r="H61" s="38"/>
      <c r="I61" s="38"/>
      <c r="J61" s="43"/>
      <c r="K61" s="43">
        <v>72</v>
      </c>
      <c r="L61" s="43"/>
      <c r="M61" s="38"/>
      <c r="N61" s="44"/>
      <c r="O61" s="45">
        <f t="shared" si="28"/>
        <v>72</v>
      </c>
      <c r="P61" s="46">
        <f t="shared" si="29"/>
        <v>72</v>
      </c>
    </row>
    <row r="62" spans="1:16" s="47" customFormat="1" ht="15.75" customHeight="1" x14ac:dyDescent="0.25">
      <c r="A62" s="37" t="s">
        <v>18</v>
      </c>
      <c r="B62" s="38" t="s">
        <v>35</v>
      </c>
      <c r="C62" s="39"/>
      <c r="D62" s="40"/>
      <c r="E62" s="39"/>
      <c r="F62" s="41"/>
      <c r="G62" s="42">
        <f t="shared" si="30"/>
        <v>1</v>
      </c>
      <c r="H62" s="38"/>
      <c r="I62" s="38"/>
      <c r="J62" s="43"/>
      <c r="K62" s="43">
        <v>68</v>
      </c>
      <c r="L62" s="43"/>
      <c r="M62" s="38"/>
      <c r="N62" s="44"/>
      <c r="O62" s="45">
        <f t="shared" si="28"/>
        <v>68</v>
      </c>
      <c r="P62" s="46">
        <f t="shared" si="29"/>
        <v>68</v>
      </c>
    </row>
    <row r="63" spans="1:16" s="47" customFormat="1" ht="15.75" customHeight="1" x14ac:dyDescent="0.25">
      <c r="A63" s="37" t="s">
        <v>18</v>
      </c>
      <c r="B63" s="38" t="s">
        <v>35</v>
      </c>
      <c r="C63" s="39"/>
      <c r="D63" s="40"/>
      <c r="E63" s="39"/>
      <c r="F63" s="41"/>
      <c r="G63" s="42">
        <f t="shared" ref="G63" si="31">E63-C63+1</f>
        <v>1</v>
      </c>
      <c r="H63" s="38"/>
      <c r="I63" s="38"/>
      <c r="J63" s="43"/>
      <c r="K63" s="43"/>
      <c r="L63" s="43">
        <v>72</v>
      </c>
      <c r="M63" s="38"/>
      <c r="N63" s="44"/>
      <c r="O63" s="45">
        <f t="shared" ref="O63" si="32">H63+I63+J63+K63+L63</f>
        <v>72</v>
      </c>
      <c r="P63" s="46">
        <f t="shared" ref="P63" si="33">G63*O63</f>
        <v>72</v>
      </c>
    </row>
    <row r="64" spans="1:16" s="47" customFormat="1" ht="15.75" customHeight="1" x14ac:dyDescent="0.25">
      <c r="A64" s="37" t="s">
        <v>18</v>
      </c>
      <c r="B64" s="38" t="s">
        <v>35</v>
      </c>
      <c r="C64" s="39"/>
      <c r="D64" s="40"/>
      <c r="E64" s="39"/>
      <c r="F64" s="41"/>
      <c r="G64" s="42">
        <f t="shared" si="30"/>
        <v>1</v>
      </c>
      <c r="H64" s="38"/>
      <c r="I64" s="38"/>
      <c r="J64" s="43"/>
      <c r="K64" s="43"/>
      <c r="L64" s="43">
        <v>6</v>
      </c>
      <c r="M64" s="38"/>
      <c r="N64" s="44"/>
      <c r="O64" s="45">
        <f t="shared" si="28"/>
        <v>6</v>
      </c>
      <c r="P64" s="46">
        <f t="shared" si="29"/>
        <v>6</v>
      </c>
    </row>
    <row r="65" spans="1:16" s="47" customFormat="1" ht="15.75" customHeight="1" x14ac:dyDescent="0.25">
      <c r="A65" s="37" t="s">
        <v>18</v>
      </c>
      <c r="B65" s="38" t="s">
        <v>56</v>
      </c>
      <c r="C65" s="39"/>
      <c r="D65" s="40"/>
      <c r="E65" s="39"/>
      <c r="F65" s="41"/>
      <c r="G65" s="42">
        <f t="shared" si="25"/>
        <v>1</v>
      </c>
      <c r="H65" s="38">
        <v>12</v>
      </c>
      <c r="I65" s="38"/>
      <c r="J65" s="43"/>
      <c r="K65" s="43"/>
      <c r="L65" s="43"/>
      <c r="M65" s="38"/>
      <c r="N65" s="44"/>
      <c r="O65" s="45">
        <f t="shared" si="26"/>
        <v>12</v>
      </c>
      <c r="P65" s="46">
        <f t="shared" si="27"/>
        <v>12</v>
      </c>
    </row>
    <row r="66" spans="1:16" s="47" customFormat="1" ht="15.75" customHeight="1" x14ac:dyDescent="0.25">
      <c r="A66" s="37" t="s">
        <v>18</v>
      </c>
      <c r="B66" s="38" t="s">
        <v>56</v>
      </c>
      <c r="C66" s="39"/>
      <c r="D66" s="40"/>
      <c r="E66" s="39"/>
      <c r="F66" s="41"/>
      <c r="G66" s="42">
        <f t="shared" ref="G66:G68" si="34">E66-C66+1</f>
        <v>1</v>
      </c>
      <c r="H66" s="38"/>
      <c r="I66" s="38">
        <v>27</v>
      </c>
      <c r="J66" s="43"/>
      <c r="K66" s="43"/>
      <c r="L66" s="43"/>
      <c r="M66" s="38"/>
      <c r="N66" s="44"/>
      <c r="O66" s="45">
        <f t="shared" ref="O66:O68" si="35">H66+I66+J66+K66+L66</f>
        <v>27</v>
      </c>
      <c r="P66" s="46">
        <f t="shared" ref="P66:P68" si="36">G66*O66</f>
        <v>27</v>
      </c>
    </row>
    <row r="67" spans="1:16" s="47" customFormat="1" ht="15.75" customHeight="1" x14ac:dyDescent="0.25">
      <c r="A67" s="37" t="s">
        <v>18</v>
      </c>
      <c r="B67" s="38" t="s">
        <v>56</v>
      </c>
      <c r="C67" s="39"/>
      <c r="D67" s="40"/>
      <c r="E67" s="39"/>
      <c r="F67" s="41"/>
      <c r="G67" s="42">
        <f t="shared" si="34"/>
        <v>1</v>
      </c>
      <c r="H67" s="38"/>
      <c r="I67" s="38"/>
      <c r="J67" s="43">
        <v>76</v>
      </c>
      <c r="K67" s="43"/>
      <c r="L67" s="43"/>
      <c r="M67" s="38"/>
      <c r="N67" s="44"/>
      <c r="O67" s="45">
        <f t="shared" si="35"/>
        <v>76</v>
      </c>
      <c r="P67" s="46">
        <f t="shared" si="36"/>
        <v>76</v>
      </c>
    </row>
    <row r="68" spans="1:16" s="47" customFormat="1" ht="15.75" customHeight="1" x14ac:dyDescent="0.25">
      <c r="A68" s="37" t="s">
        <v>18</v>
      </c>
      <c r="B68" s="38" t="s">
        <v>56</v>
      </c>
      <c r="C68" s="39"/>
      <c r="D68" s="40"/>
      <c r="E68" s="39"/>
      <c r="F68" s="41"/>
      <c r="G68" s="42">
        <f t="shared" si="34"/>
        <v>1</v>
      </c>
      <c r="H68" s="38"/>
      <c r="I68" s="38"/>
      <c r="J68" s="43"/>
      <c r="K68" s="43">
        <v>3</v>
      </c>
      <c r="L68" s="43"/>
      <c r="M68" s="38"/>
      <c r="N68" s="44"/>
      <c r="O68" s="45">
        <f t="shared" si="35"/>
        <v>3</v>
      </c>
      <c r="P68" s="46">
        <f t="shared" si="36"/>
        <v>3</v>
      </c>
    </row>
    <row r="69" spans="1:16" s="47" customFormat="1" ht="15.75" customHeight="1" x14ac:dyDescent="0.25">
      <c r="A69" s="37" t="s">
        <v>18</v>
      </c>
      <c r="B69" s="38" t="s">
        <v>56</v>
      </c>
      <c r="C69" s="39"/>
      <c r="D69" s="40"/>
      <c r="E69" s="39"/>
      <c r="F69" s="41"/>
      <c r="G69" s="42">
        <f t="shared" ref="G69" si="37">E69-C69+1</f>
        <v>1</v>
      </c>
      <c r="H69" s="38"/>
      <c r="I69" s="38"/>
      <c r="J69" s="43"/>
      <c r="K69" s="43"/>
      <c r="L69" s="43">
        <v>1</v>
      </c>
      <c r="M69" s="38"/>
      <c r="N69" s="44"/>
      <c r="O69" s="45">
        <f t="shared" ref="O69" si="38">H69+I69+J69+K69+L69</f>
        <v>1</v>
      </c>
      <c r="P69" s="46">
        <f t="shared" ref="P69" si="39">G69*O69</f>
        <v>1</v>
      </c>
    </row>
    <row r="70" spans="1:16" s="47" customFormat="1" ht="15.75" customHeight="1" x14ac:dyDescent="0.25">
      <c r="A70" s="37" t="s">
        <v>18</v>
      </c>
      <c r="B70" s="38" t="s">
        <v>55</v>
      </c>
      <c r="C70" s="39"/>
      <c r="D70" s="40"/>
      <c r="E70" s="39"/>
      <c r="F70" s="41"/>
      <c r="G70" s="42">
        <f t="shared" si="25"/>
        <v>1</v>
      </c>
      <c r="H70" s="38">
        <v>72</v>
      </c>
      <c r="I70" s="38"/>
      <c r="J70" s="43"/>
      <c r="K70" s="43"/>
      <c r="L70" s="43"/>
      <c r="M70" s="38"/>
      <c r="N70" s="44"/>
      <c r="O70" s="45">
        <f t="shared" si="26"/>
        <v>72</v>
      </c>
      <c r="P70" s="46">
        <f t="shared" si="27"/>
        <v>72</v>
      </c>
    </row>
    <row r="71" spans="1:16" s="47" customFormat="1" ht="15.75" customHeight="1" x14ac:dyDescent="0.25">
      <c r="A71" s="37" t="s">
        <v>18</v>
      </c>
      <c r="B71" s="38" t="s">
        <v>55</v>
      </c>
      <c r="C71" s="39"/>
      <c r="D71" s="40"/>
      <c r="E71" s="39"/>
      <c r="F71" s="41"/>
      <c r="G71" s="42">
        <f t="shared" ref="G71:G76" si="40">E71-C71+1</f>
        <v>1</v>
      </c>
      <c r="H71" s="38">
        <v>58</v>
      </c>
      <c r="I71" s="38"/>
      <c r="J71" s="43"/>
      <c r="K71" s="43"/>
      <c r="L71" s="43"/>
      <c r="M71" s="38"/>
      <c r="N71" s="44"/>
      <c r="O71" s="45">
        <f t="shared" ref="O71:O76" si="41">H71+I71+J71+K71+L71</f>
        <v>58</v>
      </c>
      <c r="P71" s="46">
        <f t="shared" ref="P71:P76" si="42">G71*O71</f>
        <v>58</v>
      </c>
    </row>
    <row r="72" spans="1:16" s="47" customFormat="1" ht="15.75" customHeight="1" x14ac:dyDescent="0.25">
      <c r="A72" s="37" t="s">
        <v>18</v>
      </c>
      <c r="B72" s="38" t="s">
        <v>55</v>
      </c>
      <c r="C72" s="39"/>
      <c r="D72" s="40"/>
      <c r="E72" s="39"/>
      <c r="F72" s="41"/>
      <c r="G72" s="42">
        <v>3</v>
      </c>
      <c r="H72" s="38"/>
      <c r="I72" s="38">
        <v>72</v>
      </c>
      <c r="J72" s="43"/>
      <c r="K72" s="43"/>
      <c r="L72" s="43"/>
      <c r="M72" s="38"/>
      <c r="N72" s="44"/>
      <c r="O72" s="45">
        <f t="shared" si="41"/>
        <v>72</v>
      </c>
      <c r="P72" s="46">
        <f t="shared" si="42"/>
        <v>216</v>
      </c>
    </row>
    <row r="73" spans="1:16" s="47" customFormat="1" ht="15.75" customHeight="1" x14ac:dyDescent="0.25">
      <c r="A73" s="37" t="s">
        <v>18</v>
      </c>
      <c r="B73" s="38" t="s">
        <v>55</v>
      </c>
      <c r="C73" s="39"/>
      <c r="D73" s="40"/>
      <c r="E73" s="39"/>
      <c r="F73" s="41"/>
      <c r="G73" s="42">
        <f t="shared" si="40"/>
        <v>1</v>
      </c>
      <c r="H73" s="38"/>
      <c r="I73" s="38">
        <v>26</v>
      </c>
      <c r="J73" s="43"/>
      <c r="K73" s="43"/>
      <c r="L73" s="43"/>
      <c r="M73" s="38"/>
      <c r="N73" s="44"/>
      <c r="O73" s="45">
        <f t="shared" si="41"/>
        <v>26</v>
      </c>
      <c r="P73" s="46">
        <f t="shared" si="42"/>
        <v>26</v>
      </c>
    </row>
    <row r="74" spans="1:16" s="47" customFormat="1" ht="15.75" customHeight="1" x14ac:dyDescent="0.25">
      <c r="A74" s="37" t="s">
        <v>18</v>
      </c>
      <c r="B74" s="38" t="s">
        <v>55</v>
      </c>
      <c r="C74" s="39"/>
      <c r="D74" s="40"/>
      <c r="E74" s="39"/>
      <c r="F74" s="41"/>
      <c r="G74" s="42">
        <v>3</v>
      </c>
      <c r="H74" s="38"/>
      <c r="I74" s="38"/>
      <c r="J74" s="43">
        <v>72</v>
      </c>
      <c r="K74" s="43"/>
      <c r="L74" s="43"/>
      <c r="M74" s="38"/>
      <c r="N74" s="44"/>
      <c r="O74" s="45">
        <f t="shared" si="41"/>
        <v>72</v>
      </c>
      <c r="P74" s="46">
        <f t="shared" si="42"/>
        <v>216</v>
      </c>
    </row>
    <row r="75" spans="1:16" s="47" customFormat="1" ht="15.75" customHeight="1" x14ac:dyDescent="0.25">
      <c r="A75" s="37" t="s">
        <v>18</v>
      </c>
      <c r="B75" s="38" t="s">
        <v>55</v>
      </c>
      <c r="C75" s="39"/>
      <c r="D75" s="40"/>
      <c r="E75" s="39"/>
      <c r="F75" s="41"/>
      <c r="G75" s="42">
        <f t="shared" si="40"/>
        <v>1</v>
      </c>
      <c r="H75" s="38"/>
      <c r="I75" s="38"/>
      <c r="J75" s="43">
        <v>58</v>
      </c>
      <c r="K75" s="43"/>
      <c r="L75" s="43"/>
      <c r="M75" s="38"/>
      <c r="N75" s="44"/>
      <c r="O75" s="45">
        <f t="shared" si="41"/>
        <v>58</v>
      </c>
      <c r="P75" s="46">
        <f t="shared" si="42"/>
        <v>58</v>
      </c>
    </row>
    <row r="76" spans="1:16" s="47" customFormat="1" ht="15.75" customHeight="1" x14ac:dyDescent="0.25">
      <c r="A76" s="37" t="s">
        <v>18</v>
      </c>
      <c r="B76" s="38" t="s">
        <v>55</v>
      </c>
      <c r="C76" s="39"/>
      <c r="D76" s="40"/>
      <c r="E76" s="39"/>
      <c r="F76" s="41"/>
      <c r="G76" s="42">
        <f t="shared" si="40"/>
        <v>1</v>
      </c>
      <c r="H76" s="38"/>
      <c r="I76" s="38"/>
      <c r="J76" s="43"/>
      <c r="K76" s="43">
        <v>54</v>
      </c>
      <c r="L76" s="43"/>
      <c r="M76" s="38"/>
      <c r="N76" s="44"/>
      <c r="O76" s="45">
        <f t="shared" si="41"/>
        <v>54</v>
      </c>
      <c r="P76" s="46">
        <f t="shared" si="42"/>
        <v>54</v>
      </c>
    </row>
    <row r="77" spans="1:16" s="47" customFormat="1" ht="15.75" customHeight="1" x14ac:dyDescent="0.25">
      <c r="A77" s="37" t="s">
        <v>18</v>
      </c>
      <c r="B77" s="38" t="s">
        <v>55</v>
      </c>
      <c r="C77" s="39"/>
      <c r="D77" s="40"/>
      <c r="E77" s="39"/>
      <c r="F77" s="41"/>
      <c r="G77" s="42">
        <f t="shared" si="25"/>
        <v>1</v>
      </c>
      <c r="H77" s="38"/>
      <c r="I77" s="38"/>
      <c r="J77" s="43"/>
      <c r="K77" s="43"/>
      <c r="L77" s="43">
        <v>57</v>
      </c>
      <c r="M77" s="38"/>
      <c r="N77" s="44"/>
      <c r="O77" s="45">
        <f t="shared" si="26"/>
        <v>57</v>
      </c>
      <c r="P77" s="46">
        <f t="shared" si="27"/>
        <v>57</v>
      </c>
    </row>
    <row r="78" spans="1:16" s="47" customFormat="1" ht="15.75" customHeight="1" x14ac:dyDescent="0.25">
      <c r="A78" s="37" t="s">
        <v>18</v>
      </c>
      <c r="B78" s="38" t="s">
        <v>36</v>
      </c>
      <c r="C78" s="39"/>
      <c r="D78" s="40"/>
      <c r="E78" s="39"/>
      <c r="F78" s="41"/>
      <c r="G78" s="42">
        <f t="shared" ref="G78:G84" si="43">E78-C78+1</f>
        <v>1</v>
      </c>
      <c r="H78" s="38">
        <v>72</v>
      </c>
      <c r="I78" s="38"/>
      <c r="J78" s="43"/>
      <c r="K78" s="43"/>
      <c r="L78" s="43"/>
      <c r="M78" s="38"/>
      <c r="N78" s="44"/>
      <c r="O78" s="45">
        <f t="shared" ref="O78:O84" si="44">H78+I78+J78+K78+L78</f>
        <v>72</v>
      </c>
      <c r="P78" s="46">
        <f t="shared" ref="P78:P84" si="45">G78*O78</f>
        <v>72</v>
      </c>
    </row>
    <row r="79" spans="1:16" s="47" customFormat="1" ht="15.75" customHeight="1" x14ac:dyDescent="0.25">
      <c r="A79" s="37" t="s">
        <v>18</v>
      </c>
      <c r="B79" s="38" t="s">
        <v>36</v>
      </c>
      <c r="C79" s="39"/>
      <c r="D79" s="40"/>
      <c r="E79" s="39"/>
      <c r="F79" s="41"/>
      <c r="G79" s="42">
        <f t="shared" si="43"/>
        <v>1</v>
      </c>
      <c r="H79" s="38">
        <v>15</v>
      </c>
      <c r="I79" s="38"/>
      <c r="J79" s="43"/>
      <c r="K79" s="43"/>
      <c r="L79" s="43"/>
      <c r="M79" s="38"/>
      <c r="N79" s="44"/>
      <c r="O79" s="45">
        <f t="shared" si="44"/>
        <v>15</v>
      </c>
      <c r="P79" s="46">
        <f t="shared" si="45"/>
        <v>15</v>
      </c>
    </row>
    <row r="80" spans="1:16" s="47" customFormat="1" ht="15.75" customHeight="1" x14ac:dyDescent="0.25">
      <c r="A80" s="37" t="s">
        <v>18</v>
      </c>
      <c r="B80" s="38" t="s">
        <v>36</v>
      </c>
      <c r="C80" s="39"/>
      <c r="D80" s="40"/>
      <c r="E80" s="39"/>
      <c r="F80" s="41"/>
      <c r="G80" s="42">
        <v>2</v>
      </c>
      <c r="H80" s="38"/>
      <c r="I80" s="38">
        <v>72</v>
      </c>
      <c r="J80" s="43"/>
      <c r="K80" s="43"/>
      <c r="L80" s="43"/>
      <c r="M80" s="38"/>
      <c r="N80" s="44"/>
      <c r="O80" s="45">
        <f t="shared" si="44"/>
        <v>72</v>
      </c>
      <c r="P80" s="46">
        <f t="shared" si="45"/>
        <v>144</v>
      </c>
    </row>
    <row r="81" spans="1:16" s="47" customFormat="1" ht="15.75" customHeight="1" x14ac:dyDescent="0.25">
      <c r="A81" s="37" t="s">
        <v>18</v>
      </c>
      <c r="B81" s="38" t="s">
        <v>36</v>
      </c>
      <c r="C81" s="39"/>
      <c r="D81" s="40"/>
      <c r="E81" s="39"/>
      <c r="F81" s="41"/>
      <c r="G81" s="42">
        <f t="shared" si="43"/>
        <v>1</v>
      </c>
      <c r="H81" s="38"/>
      <c r="I81" s="38">
        <v>66</v>
      </c>
      <c r="J81" s="43"/>
      <c r="K81" s="43"/>
      <c r="L81" s="43"/>
      <c r="M81" s="38"/>
      <c r="N81" s="44"/>
      <c r="O81" s="45">
        <f t="shared" si="44"/>
        <v>66</v>
      </c>
      <c r="P81" s="46">
        <f t="shared" si="45"/>
        <v>66</v>
      </c>
    </row>
    <row r="82" spans="1:16" s="47" customFormat="1" ht="15.75" customHeight="1" x14ac:dyDescent="0.25">
      <c r="A82" s="37" t="s">
        <v>18</v>
      </c>
      <c r="B82" s="38" t="s">
        <v>36</v>
      </c>
      <c r="C82" s="39"/>
      <c r="D82" s="40"/>
      <c r="E82" s="39"/>
      <c r="F82" s="41"/>
      <c r="G82" s="42">
        <v>3</v>
      </c>
      <c r="H82" s="38"/>
      <c r="I82" s="38"/>
      <c r="J82" s="43">
        <v>72</v>
      </c>
      <c r="K82" s="43"/>
      <c r="L82" s="43"/>
      <c r="M82" s="38"/>
      <c r="N82" s="44"/>
      <c r="O82" s="45">
        <f t="shared" si="44"/>
        <v>72</v>
      </c>
      <c r="P82" s="46">
        <f t="shared" si="45"/>
        <v>216</v>
      </c>
    </row>
    <row r="83" spans="1:16" s="47" customFormat="1" ht="15.75" customHeight="1" x14ac:dyDescent="0.25">
      <c r="A83" s="37" t="s">
        <v>18</v>
      </c>
      <c r="B83" s="38" t="s">
        <v>36</v>
      </c>
      <c r="C83" s="39"/>
      <c r="D83" s="40"/>
      <c r="E83" s="39"/>
      <c r="F83" s="41"/>
      <c r="G83" s="42">
        <f t="shared" si="43"/>
        <v>1</v>
      </c>
      <c r="H83" s="38"/>
      <c r="I83" s="38"/>
      <c r="J83" s="43">
        <v>35</v>
      </c>
      <c r="K83" s="43"/>
      <c r="L83" s="43"/>
      <c r="M83" s="38"/>
      <c r="N83" s="44"/>
      <c r="O83" s="45">
        <f t="shared" si="44"/>
        <v>35</v>
      </c>
      <c r="P83" s="46">
        <f t="shared" si="45"/>
        <v>35</v>
      </c>
    </row>
    <row r="84" spans="1:16" s="47" customFormat="1" ht="15.75" customHeight="1" x14ac:dyDescent="0.25">
      <c r="A84" s="37" t="s">
        <v>18</v>
      </c>
      <c r="B84" s="38" t="s">
        <v>36</v>
      </c>
      <c r="C84" s="39"/>
      <c r="D84" s="40"/>
      <c r="E84" s="39"/>
      <c r="F84" s="41"/>
      <c r="G84" s="42">
        <f t="shared" si="43"/>
        <v>1</v>
      </c>
      <c r="H84" s="38"/>
      <c r="I84" s="38"/>
      <c r="J84" s="43"/>
      <c r="K84" s="43">
        <v>72</v>
      </c>
      <c r="L84" s="43"/>
      <c r="M84" s="38"/>
      <c r="N84" s="44"/>
      <c r="O84" s="45">
        <f t="shared" si="44"/>
        <v>72</v>
      </c>
      <c r="P84" s="46">
        <f t="shared" si="45"/>
        <v>72</v>
      </c>
    </row>
    <row r="85" spans="1:16" s="47" customFormat="1" ht="15.75" customHeight="1" x14ac:dyDescent="0.25">
      <c r="A85" s="37" t="s">
        <v>18</v>
      </c>
      <c r="B85" s="38" t="s">
        <v>36</v>
      </c>
      <c r="C85" s="39"/>
      <c r="D85" s="40"/>
      <c r="E85" s="39"/>
      <c r="F85" s="41"/>
      <c r="G85" s="42">
        <f t="shared" si="25"/>
        <v>1</v>
      </c>
      <c r="H85" s="38"/>
      <c r="I85" s="38"/>
      <c r="J85" s="43"/>
      <c r="K85" s="43"/>
      <c r="L85" s="43">
        <v>21</v>
      </c>
      <c r="M85" s="38"/>
      <c r="N85" s="44"/>
      <c r="O85" s="45">
        <f t="shared" si="26"/>
        <v>21</v>
      </c>
      <c r="P85" s="46">
        <f t="shared" si="27"/>
        <v>21</v>
      </c>
    </row>
    <row r="86" spans="1:16" s="60" customFormat="1" ht="15" customHeight="1" x14ac:dyDescent="0.25">
      <c r="A86" s="53"/>
      <c r="B86" s="54"/>
      <c r="C86" s="54"/>
      <c r="D86" s="54"/>
      <c r="E86" s="54"/>
      <c r="F86" s="55"/>
      <c r="G86" s="56">
        <f>SUM(G10:G85)</f>
        <v>96</v>
      </c>
      <c r="H86" s="57"/>
      <c r="I86" s="57"/>
      <c r="J86" s="44"/>
      <c r="K86" s="44"/>
      <c r="L86" s="44"/>
      <c r="M86" s="44"/>
      <c r="N86" s="44">
        <f>SUM(N10:N85)</f>
        <v>0</v>
      </c>
      <c r="O86" s="58"/>
      <c r="P86" s="59">
        <f>SUM(P10:P85)</f>
        <v>5245</v>
      </c>
    </row>
    <row r="87" spans="1:16" x14ac:dyDescent="0.35">
      <c r="A87" s="61"/>
      <c r="B87" s="62"/>
      <c r="C87" s="120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2"/>
    </row>
    <row r="88" spans="1:16" x14ac:dyDescent="0.35">
      <c r="A88" s="63"/>
      <c r="B88" s="64"/>
      <c r="C88" s="123" t="s">
        <v>58</v>
      </c>
      <c r="D88" s="124"/>
      <c r="E88" s="124"/>
      <c r="F88" s="124"/>
      <c r="G88" s="124"/>
      <c r="H88" s="124"/>
      <c r="I88" s="124"/>
      <c r="J88" s="124"/>
      <c r="K88" s="65"/>
      <c r="L88" s="65"/>
      <c r="M88" s="65"/>
      <c r="N88" s="65"/>
      <c r="O88" s="65"/>
      <c r="P88" s="66"/>
    </row>
    <row r="89" spans="1:16" x14ac:dyDescent="0.35">
      <c r="A89" s="63" t="s">
        <v>47</v>
      </c>
      <c r="B89" s="64" t="s">
        <v>3</v>
      </c>
      <c r="C89" s="54" t="s">
        <v>12</v>
      </c>
      <c r="D89" s="54"/>
      <c r="E89" s="54" t="s">
        <v>11</v>
      </c>
      <c r="F89" s="67"/>
      <c r="G89" s="67" t="s">
        <v>9</v>
      </c>
      <c r="H89" s="68" t="s">
        <v>13</v>
      </c>
      <c r="I89" s="68" t="s">
        <v>14</v>
      </c>
      <c r="J89" s="69" t="s">
        <v>38</v>
      </c>
      <c r="K89" s="65"/>
      <c r="L89" s="65"/>
      <c r="M89" s="65"/>
      <c r="N89" s="65"/>
      <c r="O89" s="65"/>
      <c r="P89" s="66"/>
    </row>
    <row r="90" spans="1:16" x14ac:dyDescent="0.35">
      <c r="A90" s="37" t="s">
        <v>17</v>
      </c>
      <c r="B90" s="38" t="s">
        <v>55</v>
      </c>
      <c r="C90" s="70">
        <v>120</v>
      </c>
      <c r="D90" s="71"/>
      <c r="E90" s="70">
        <v>323</v>
      </c>
      <c r="F90" s="72"/>
      <c r="G90" s="72">
        <v>320</v>
      </c>
      <c r="H90" s="73">
        <v>198</v>
      </c>
      <c r="I90" s="73">
        <v>57</v>
      </c>
      <c r="J90" s="74">
        <f t="shared" ref="J90:J100" si="46">SUM(C90:I90)</f>
        <v>1018</v>
      </c>
      <c r="K90" s="75"/>
      <c r="L90" s="75"/>
      <c r="M90" s="76"/>
      <c r="N90" s="76"/>
      <c r="O90" s="76"/>
      <c r="P90" s="77"/>
    </row>
    <row r="91" spans="1:16" x14ac:dyDescent="0.35">
      <c r="A91" s="37" t="s">
        <v>19</v>
      </c>
      <c r="B91" s="38" t="s">
        <v>35</v>
      </c>
      <c r="C91" s="70">
        <v>45</v>
      </c>
      <c r="D91" s="71"/>
      <c r="E91" s="70">
        <v>140</v>
      </c>
      <c r="F91" s="72"/>
      <c r="G91" s="72">
        <v>125</v>
      </c>
      <c r="H91" s="73">
        <v>82</v>
      </c>
      <c r="I91" s="73">
        <v>39</v>
      </c>
      <c r="J91" s="74">
        <f t="shared" si="46"/>
        <v>431</v>
      </c>
      <c r="K91" s="75"/>
      <c r="L91" s="75"/>
      <c r="M91" s="76"/>
      <c r="N91" s="76"/>
      <c r="O91" s="76"/>
      <c r="P91" s="77"/>
    </row>
    <row r="92" spans="1:16" x14ac:dyDescent="0.35">
      <c r="A92" s="37" t="s">
        <v>19</v>
      </c>
      <c r="B92" s="38" t="s">
        <v>56</v>
      </c>
      <c r="C92" s="70"/>
      <c r="D92" s="71"/>
      <c r="E92" s="70">
        <v>119</v>
      </c>
      <c r="F92" s="72"/>
      <c r="G92" s="72">
        <v>141</v>
      </c>
      <c r="H92" s="73">
        <v>72</v>
      </c>
      <c r="I92" s="73">
        <v>24</v>
      </c>
      <c r="J92" s="74">
        <f t="shared" si="46"/>
        <v>356</v>
      </c>
      <c r="K92" s="75"/>
      <c r="L92" s="75"/>
      <c r="M92" s="76"/>
      <c r="N92" s="76"/>
      <c r="O92" s="76"/>
      <c r="P92" s="77"/>
    </row>
    <row r="93" spans="1:16" x14ac:dyDescent="0.35">
      <c r="A93" s="37" t="s">
        <v>19</v>
      </c>
      <c r="B93" s="38" t="s">
        <v>55</v>
      </c>
      <c r="C93" s="70">
        <v>1</v>
      </c>
      <c r="D93" s="71"/>
      <c r="E93" s="70">
        <v>123</v>
      </c>
      <c r="F93" s="72"/>
      <c r="G93" s="72">
        <v>134</v>
      </c>
      <c r="H93" s="73">
        <v>57</v>
      </c>
      <c r="I93" s="73">
        <v>21</v>
      </c>
      <c r="J93" s="74">
        <f t="shared" si="46"/>
        <v>336</v>
      </c>
      <c r="K93" s="75"/>
      <c r="L93" s="75"/>
      <c r="M93" s="76"/>
      <c r="N93" s="76"/>
      <c r="O93" s="76"/>
      <c r="P93" s="77"/>
    </row>
    <row r="94" spans="1:16" x14ac:dyDescent="0.35">
      <c r="A94" s="37" t="s">
        <v>15</v>
      </c>
      <c r="B94" s="38">
        <v>10</v>
      </c>
      <c r="C94" s="71"/>
      <c r="D94" s="71"/>
      <c r="E94" s="71"/>
      <c r="F94" s="72"/>
      <c r="G94" s="72">
        <v>37</v>
      </c>
      <c r="H94" s="73">
        <v>43</v>
      </c>
      <c r="I94" s="73"/>
      <c r="J94" s="74">
        <f t="shared" si="46"/>
        <v>80</v>
      </c>
      <c r="K94" s="75"/>
      <c r="L94" s="75"/>
      <c r="M94" s="76"/>
      <c r="N94" s="76"/>
      <c r="O94" s="76"/>
      <c r="P94" s="77"/>
    </row>
    <row r="95" spans="1:16" x14ac:dyDescent="0.35">
      <c r="A95" s="37" t="s">
        <v>15</v>
      </c>
      <c r="B95" s="38" t="s">
        <v>30</v>
      </c>
      <c r="C95" s="70">
        <v>4</v>
      </c>
      <c r="D95" s="71"/>
      <c r="E95" s="70">
        <v>144</v>
      </c>
      <c r="F95" s="72"/>
      <c r="G95" s="72">
        <v>169</v>
      </c>
      <c r="H95" s="73">
        <v>81</v>
      </c>
      <c r="I95" s="73"/>
      <c r="J95" s="74">
        <f t="shared" si="46"/>
        <v>398</v>
      </c>
      <c r="K95" s="75"/>
      <c r="L95" s="75"/>
      <c r="M95" s="76"/>
      <c r="N95" s="76"/>
      <c r="O95" s="76"/>
      <c r="P95" s="77"/>
    </row>
    <row r="96" spans="1:16" x14ac:dyDescent="0.35">
      <c r="A96" s="37" t="s">
        <v>15</v>
      </c>
      <c r="B96" s="38" t="s">
        <v>34</v>
      </c>
      <c r="C96" s="70">
        <v>53</v>
      </c>
      <c r="D96" s="71"/>
      <c r="E96" s="70">
        <v>116</v>
      </c>
      <c r="F96" s="72"/>
      <c r="G96" s="72">
        <v>114</v>
      </c>
      <c r="H96" s="73">
        <v>59</v>
      </c>
      <c r="I96" s="73"/>
      <c r="J96" s="74">
        <f t="shared" si="46"/>
        <v>342</v>
      </c>
      <c r="K96" s="75"/>
      <c r="L96" s="75"/>
      <c r="M96" s="76"/>
      <c r="N96" s="76"/>
      <c r="O96" s="76"/>
      <c r="P96" s="77"/>
    </row>
    <row r="97" spans="1:16" x14ac:dyDescent="0.35">
      <c r="A97" s="37" t="s">
        <v>18</v>
      </c>
      <c r="B97" s="38" t="s">
        <v>35</v>
      </c>
      <c r="C97" s="70">
        <v>45</v>
      </c>
      <c r="D97" s="71"/>
      <c r="E97" s="70">
        <v>249</v>
      </c>
      <c r="F97" s="72"/>
      <c r="G97" s="72">
        <v>255</v>
      </c>
      <c r="H97" s="73">
        <v>140</v>
      </c>
      <c r="I97" s="73">
        <v>78</v>
      </c>
      <c r="J97" s="74">
        <f t="shared" si="46"/>
        <v>767</v>
      </c>
      <c r="K97" s="75"/>
      <c r="L97" s="75"/>
      <c r="M97" s="76"/>
      <c r="N97" s="76"/>
      <c r="O97" s="76"/>
      <c r="P97" s="77"/>
    </row>
    <row r="98" spans="1:16" x14ac:dyDescent="0.35">
      <c r="A98" s="37" t="s">
        <v>18</v>
      </c>
      <c r="B98" s="38" t="s">
        <v>56</v>
      </c>
      <c r="C98" s="70">
        <v>12</v>
      </c>
      <c r="D98" s="71"/>
      <c r="E98" s="70">
        <v>27</v>
      </c>
      <c r="F98" s="72"/>
      <c r="G98" s="72">
        <v>76</v>
      </c>
      <c r="H98" s="73">
        <v>3</v>
      </c>
      <c r="I98" s="73">
        <v>1</v>
      </c>
      <c r="J98" s="74">
        <f t="shared" si="46"/>
        <v>119</v>
      </c>
      <c r="K98" s="75"/>
      <c r="L98" s="75"/>
      <c r="M98" s="76"/>
      <c r="N98" s="76"/>
      <c r="O98" s="76"/>
      <c r="P98" s="77"/>
    </row>
    <row r="99" spans="1:16" x14ac:dyDescent="0.35">
      <c r="A99" s="37" t="s">
        <v>18</v>
      </c>
      <c r="B99" s="38" t="s">
        <v>55</v>
      </c>
      <c r="C99" s="70">
        <v>130</v>
      </c>
      <c r="D99" s="71"/>
      <c r="E99" s="70">
        <v>242</v>
      </c>
      <c r="F99" s="72"/>
      <c r="G99" s="72">
        <v>274</v>
      </c>
      <c r="H99" s="73">
        <v>54</v>
      </c>
      <c r="I99" s="73">
        <v>57</v>
      </c>
      <c r="J99" s="74">
        <f t="shared" si="46"/>
        <v>757</v>
      </c>
      <c r="K99" s="75"/>
      <c r="L99" s="75"/>
      <c r="M99" s="76"/>
      <c r="N99" s="76"/>
      <c r="O99" s="76"/>
      <c r="P99" s="77"/>
    </row>
    <row r="100" spans="1:16" x14ac:dyDescent="0.35">
      <c r="A100" s="37" t="s">
        <v>18</v>
      </c>
      <c r="B100" s="38" t="s">
        <v>36</v>
      </c>
      <c r="C100" s="70">
        <v>87</v>
      </c>
      <c r="D100" s="71"/>
      <c r="E100" s="70">
        <v>210</v>
      </c>
      <c r="F100" s="72"/>
      <c r="G100" s="72">
        <v>251</v>
      </c>
      <c r="H100" s="73">
        <v>72</v>
      </c>
      <c r="I100" s="73">
        <v>21</v>
      </c>
      <c r="J100" s="74">
        <f t="shared" si="46"/>
        <v>641</v>
      </c>
      <c r="K100" s="65"/>
      <c r="L100" s="65"/>
      <c r="M100" s="65"/>
      <c r="N100" s="65"/>
      <c r="O100" s="65"/>
      <c r="P100" s="77"/>
    </row>
    <row r="101" spans="1:16" x14ac:dyDescent="0.35">
      <c r="A101" s="79"/>
      <c r="B101" s="80"/>
      <c r="C101" s="81"/>
      <c r="D101" s="81"/>
      <c r="E101" s="81"/>
      <c r="F101" s="82"/>
      <c r="G101" s="82"/>
      <c r="H101" s="83"/>
      <c r="I101" s="83"/>
      <c r="J101" s="74">
        <f>SUM(J90:J100)</f>
        <v>5245</v>
      </c>
      <c r="K101" s="78"/>
      <c r="L101" s="78"/>
      <c r="M101" s="65"/>
      <c r="N101" s="65"/>
      <c r="O101" s="65"/>
      <c r="P101" s="77"/>
    </row>
    <row r="102" spans="1:16" ht="21.75" thickBot="1" x14ac:dyDescent="0.4">
      <c r="A102" s="84"/>
      <c r="B102" s="85"/>
      <c r="C102" s="125"/>
      <c r="D102" s="125"/>
      <c r="E102" s="125"/>
      <c r="F102" s="86"/>
      <c r="G102" s="86"/>
      <c r="H102" s="87"/>
      <c r="I102" s="87"/>
      <c r="J102" s="88"/>
      <c r="K102" s="89"/>
      <c r="L102" s="89"/>
      <c r="M102" s="90"/>
      <c r="N102" s="90"/>
      <c r="O102" s="90"/>
      <c r="P102" s="77"/>
    </row>
  </sheetData>
  <mergeCells count="12">
    <mergeCell ref="C87:P87"/>
    <mergeCell ref="C88:J88"/>
    <mergeCell ref="C102:E102"/>
    <mergeCell ref="G6:H6"/>
    <mergeCell ref="A7:A9"/>
    <mergeCell ref="B7:B9"/>
    <mergeCell ref="C7:E9"/>
    <mergeCell ref="H7:N7"/>
    <mergeCell ref="P7:P9"/>
    <mergeCell ref="M8:M9"/>
    <mergeCell ref="N8:N9"/>
    <mergeCell ref="O8:O9"/>
  </mergeCells>
  <pageMargins left="0" right="0" top="0" bottom="0" header="0.3" footer="0.3"/>
  <pageSetup scale="83" fitToHeight="0" orientation="landscape" r:id="rId1"/>
  <headerFooter>
    <oddHeader>&amp;LWCD&amp;CPacking List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84"/>
  <sheetViews>
    <sheetView view="pageBreakPreview" zoomScaleNormal="100" zoomScaleSheetLayoutView="100" workbookViewId="0">
      <selection activeCell="G81" sqref="G81"/>
    </sheetView>
  </sheetViews>
  <sheetFormatPr defaultColWidth="8.7109375" defaultRowHeight="21" x14ac:dyDescent="0.35"/>
  <cols>
    <col min="1" max="1" width="28.140625" style="22" bestFit="1" customWidth="1"/>
    <col min="2" max="2" width="23.5703125" style="22" bestFit="1" customWidth="1"/>
    <col min="3" max="3" width="6.42578125" style="22" bestFit="1" customWidth="1"/>
    <col min="4" max="4" width="2.28515625" style="22" hidden="1" customWidth="1"/>
    <col min="5" max="5" width="6.28515625" style="22" bestFit="1" customWidth="1"/>
    <col min="6" max="6" width="6.85546875" style="22" hidden="1" customWidth="1"/>
    <col min="7" max="7" width="7.140625" style="22" bestFit="1" customWidth="1"/>
    <col min="8" max="9" width="7.42578125" style="22" customWidth="1"/>
    <col min="10" max="10" width="7.85546875" style="22" customWidth="1"/>
    <col min="11" max="12" width="7.42578125" style="22" customWidth="1"/>
    <col min="13" max="13" width="14.5703125" style="22" bestFit="1" customWidth="1"/>
    <col min="14" max="14" width="12.85546875" style="22" bestFit="1" customWidth="1"/>
    <col min="15" max="15" width="10.28515625" style="22" customWidth="1"/>
    <col min="16" max="16" width="16" style="22" customWidth="1"/>
    <col min="17" max="16384" width="8.7109375" style="22"/>
  </cols>
  <sheetData>
    <row r="1" spans="1:16" x14ac:dyDescent="0.35">
      <c r="A1" s="21" t="s">
        <v>40</v>
      </c>
      <c r="B1" s="21"/>
      <c r="D1" s="23"/>
      <c r="E1" s="21"/>
      <c r="F1" s="23"/>
      <c r="G1" s="24"/>
      <c r="H1" s="25"/>
      <c r="I1" s="25"/>
      <c r="J1" s="24"/>
      <c r="K1" s="24"/>
      <c r="L1" s="21" t="s">
        <v>41</v>
      </c>
      <c r="M1" s="24"/>
      <c r="N1" s="24"/>
      <c r="O1" s="24"/>
      <c r="P1" s="24"/>
    </row>
    <row r="2" spans="1:16" x14ac:dyDescent="0.35">
      <c r="A2" s="25"/>
      <c r="B2" s="25"/>
      <c r="C2" s="26"/>
      <c r="D2" s="23"/>
      <c r="E2" s="25"/>
      <c r="F2" s="23"/>
      <c r="G2" s="24"/>
      <c r="H2" s="25"/>
      <c r="I2" s="25"/>
      <c r="J2" s="24"/>
      <c r="K2" s="25" t="s">
        <v>42</v>
      </c>
      <c r="L2" s="25"/>
      <c r="M2" s="24"/>
      <c r="N2" s="24"/>
      <c r="O2" s="24"/>
      <c r="P2" s="24"/>
    </row>
    <row r="3" spans="1:16" x14ac:dyDescent="0.35">
      <c r="A3" s="25"/>
      <c r="B3" s="25"/>
      <c r="C3" s="26"/>
      <c r="D3" s="23"/>
      <c r="E3" s="25"/>
      <c r="F3" s="23"/>
      <c r="G3" s="24"/>
      <c r="H3" s="25"/>
      <c r="I3" s="25"/>
      <c r="J3" s="24"/>
      <c r="K3" s="25" t="s">
        <v>43</v>
      </c>
      <c r="L3" s="25"/>
      <c r="M3" s="24"/>
      <c r="N3" s="24"/>
      <c r="O3" s="24"/>
      <c r="P3" s="24"/>
    </row>
    <row r="4" spans="1:16" x14ac:dyDescent="0.35">
      <c r="A4" s="25"/>
      <c r="B4" s="25"/>
      <c r="C4" s="26"/>
      <c r="D4" s="23"/>
      <c r="E4" s="25"/>
      <c r="F4" s="23"/>
      <c r="G4" s="24"/>
      <c r="H4" s="25"/>
      <c r="I4" s="25"/>
      <c r="J4" s="24"/>
      <c r="K4" s="25" t="s">
        <v>44</v>
      </c>
      <c r="L4" s="25"/>
      <c r="M4" s="24"/>
      <c r="N4" s="24"/>
      <c r="O4" s="24"/>
      <c r="P4" s="24"/>
    </row>
    <row r="5" spans="1:16" x14ac:dyDescent="0.35">
      <c r="A5" s="25"/>
      <c r="B5" s="25"/>
      <c r="C5" s="25"/>
      <c r="D5" s="23"/>
      <c r="E5" s="25"/>
      <c r="F5" s="23"/>
      <c r="G5" s="24"/>
      <c r="H5" s="25"/>
      <c r="I5" s="25"/>
      <c r="J5" s="24"/>
      <c r="K5" s="24"/>
      <c r="L5" s="24"/>
      <c r="M5" s="24"/>
      <c r="N5" s="24"/>
      <c r="O5" s="24"/>
      <c r="P5" s="24"/>
    </row>
    <row r="6" spans="1:16" ht="21.75" thickBot="1" x14ac:dyDescent="0.4">
      <c r="A6" s="27"/>
      <c r="B6" s="27"/>
      <c r="C6" s="27"/>
      <c r="D6" s="27"/>
      <c r="E6" s="27" t="s">
        <v>45</v>
      </c>
      <c r="F6" s="27" t="s">
        <v>46</v>
      </c>
      <c r="G6" s="126"/>
      <c r="H6" s="126"/>
      <c r="I6" s="27"/>
      <c r="J6" s="27"/>
      <c r="K6" s="27"/>
      <c r="L6" s="27"/>
      <c r="M6" s="27"/>
      <c r="N6" s="27"/>
      <c r="O6" s="27"/>
      <c r="P6" s="27"/>
    </row>
    <row r="7" spans="1:16" ht="14.65" customHeight="1" x14ac:dyDescent="0.35">
      <c r="A7" s="127" t="s">
        <v>47</v>
      </c>
      <c r="B7" s="127" t="s">
        <v>3</v>
      </c>
      <c r="C7" s="129" t="s">
        <v>48</v>
      </c>
      <c r="D7" s="130"/>
      <c r="E7" s="130"/>
      <c r="F7" s="28"/>
      <c r="G7" s="95" t="s">
        <v>49</v>
      </c>
      <c r="H7" s="135" t="s">
        <v>8</v>
      </c>
      <c r="I7" s="135"/>
      <c r="J7" s="135"/>
      <c r="K7" s="135"/>
      <c r="L7" s="135"/>
      <c r="M7" s="135"/>
      <c r="N7" s="135"/>
      <c r="O7" s="30"/>
      <c r="P7" s="136" t="s">
        <v>50</v>
      </c>
    </row>
    <row r="8" spans="1:16" ht="60.75" x14ac:dyDescent="0.35">
      <c r="A8" s="128"/>
      <c r="B8" s="128"/>
      <c r="C8" s="131"/>
      <c r="D8" s="132"/>
      <c r="E8" s="132"/>
      <c r="F8" s="31"/>
      <c r="G8" s="32" t="s">
        <v>51</v>
      </c>
      <c r="H8" s="33" t="s">
        <v>12</v>
      </c>
      <c r="I8" s="33" t="s">
        <v>11</v>
      </c>
      <c r="J8" s="33" t="s">
        <v>9</v>
      </c>
      <c r="K8" s="33" t="s">
        <v>13</v>
      </c>
      <c r="L8" s="33" t="s">
        <v>14</v>
      </c>
      <c r="M8" s="139" t="s">
        <v>52</v>
      </c>
      <c r="N8" s="139" t="s">
        <v>53</v>
      </c>
      <c r="O8" s="139" t="s">
        <v>54</v>
      </c>
      <c r="P8" s="137"/>
    </row>
    <row r="9" spans="1:16" ht="21.75" thickBot="1" x14ac:dyDescent="0.4">
      <c r="A9" s="128"/>
      <c r="B9" s="128"/>
      <c r="C9" s="133"/>
      <c r="D9" s="134"/>
      <c r="E9" s="134"/>
      <c r="F9" s="34"/>
      <c r="G9" s="35"/>
      <c r="H9" s="36"/>
      <c r="I9" s="36"/>
      <c r="J9" s="36"/>
      <c r="K9" s="36"/>
      <c r="L9" s="36"/>
      <c r="M9" s="140"/>
      <c r="N9" s="140"/>
      <c r="O9" s="140"/>
      <c r="P9" s="138"/>
    </row>
    <row r="10" spans="1:16" s="47" customFormat="1" ht="15.75" customHeight="1" x14ac:dyDescent="0.25">
      <c r="A10" s="37" t="s">
        <v>17</v>
      </c>
      <c r="B10" s="38" t="s">
        <v>57</v>
      </c>
      <c r="C10" s="39"/>
      <c r="D10" s="40"/>
      <c r="E10" s="39"/>
      <c r="F10" s="41"/>
      <c r="G10" s="42">
        <f t="shared" ref="G10:G16" si="0">E10-C10+1</f>
        <v>1</v>
      </c>
      <c r="H10" s="38"/>
      <c r="I10" s="38">
        <v>66</v>
      </c>
      <c r="J10" s="43"/>
      <c r="K10" s="43"/>
      <c r="L10" s="43"/>
      <c r="M10" s="38"/>
      <c r="N10" s="44"/>
      <c r="O10" s="45">
        <f t="shared" ref="O10:O25" si="1">H10+I10+J10+K10+L10</f>
        <v>66</v>
      </c>
      <c r="P10" s="46">
        <f t="shared" ref="P10:P25" si="2">G10*O10</f>
        <v>66</v>
      </c>
    </row>
    <row r="11" spans="1:16" s="47" customFormat="1" ht="15.75" customHeight="1" x14ac:dyDescent="0.25">
      <c r="A11" s="37" t="s">
        <v>17</v>
      </c>
      <c r="B11" s="38" t="s">
        <v>57</v>
      </c>
      <c r="C11" s="39"/>
      <c r="D11" s="40"/>
      <c r="E11" s="39"/>
      <c r="F11" s="41"/>
      <c r="G11" s="42">
        <f t="shared" si="0"/>
        <v>1</v>
      </c>
      <c r="H11" s="38"/>
      <c r="I11" s="38"/>
      <c r="J11" s="43">
        <v>72</v>
      </c>
      <c r="K11" s="43"/>
      <c r="L11" s="43"/>
      <c r="M11" s="38"/>
      <c r="N11" s="44"/>
      <c r="O11" s="45">
        <f t="shared" si="1"/>
        <v>72</v>
      </c>
      <c r="P11" s="46">
        <f t="shared" si="2"/>
        <v>72</v>
      </c>
    </row>
    <row r="12" spans="1:16" s="47" customFormat="1" ht="15.75" customHeight="1" x14ac:dyDescent="0.25">
      <c r="A12" s="37" t="s">
        <v>17</v>
      </c>
      <c r="B12" s="38" t="s">
        <v>57</v>
      </c>
      <c r="C12" s="39"/>
      <c r="D12" s="40"/>
      <c r="E12" s="39"/>
      <c r="F12" s="41"/>
      <c r="G12" s="42">
        <f t="shared" si="0"/>
        <v>1</v>
      </c>
      <c r="H12" s="38"/>
      <c r="I12" s="38"/>
      <c r="J12" s="43">
        <v>61</v>
      </c>
      <c r="K12" s="43"/>
      <c r="L12" s="43"/>
      <c r="M12" s="38"/>
      <c r="N12" s="44"/>
      <c r="O12" s="45">
        <f t="shared" si="1"/>
        <v>61</v>
      </c>
      <c r="P12" s="46">
        <f t="shared" si="2"/>
        <v>61</v>
      </c>
    </row>
    <row r="13" spans="1:16" s="47" customFormat="1" ht="15.75" customHeight="1" x14ac:dyDescent="0.25">
      <c r="A13" s="37" t="s">
        <v>17</v>
      </c>
      <c r="B13" s="38" t="s">
        <v>57</v>
      </c>
      <c r="C13" s="39"/>
      <c r="D13" s="40"/>
      <c r="E13" s="39"/>
      <c r="F13" s="41"/>
      <c r="G13" s="42">
        <f t="shared" si="0"/>
        <v>1</v>
      </c>
      <c r="H13" s="38"/>
      <c r="I13" s="38"/>
      <c r="J13" s="43"/>
      <c r="K13" s="43">
        <v>26</v>
      </c>
      <c r="L13" s="43"/>
      <c r="M13" s="38"/>
      <c r="N13" s="44"/>
      <c r="O13" s="45">
        <f t="shared" si="1"/>
        <v>26</v>
      </c>
      <c r="P13" s="46">
        <f t="shared" si="2"/>
        <v>26</v>
      </c>
    </row>
    <row r="14" spans="1:16" s="47" customFormat="1" ht="15.75" customHeight="1" x14ac:dyDescent="0.25">
      <c r="A14" s="37" t="s">
        <v>17</v>
      </c>
      <c r="B14" s="38" t="s">
        <v>29</v>
      </c>
      <c r="C14" s="39"/>
      <c r="D14" s="40"/>
      <c r="E14" s="39"/>
      <c r="F14" s="41"/>
      <c r="G14" s="42">
        <f t="shared" si="0"/>
        <v>1</v>
      </c>
      <c r="H14" s="38"/>
      <c r="I14" s="38"/>
      <c r="J14" s="43">
        <v>55</v>
      </c>
      <c r="K14" s="43"/>
      <c r="L14" s="43"/>
      <c r="M14" s="38"/>
      <c r="N14" s="44"/>
      <c r="O14" s="45">
        <f t="shared" si="1"/>
        <v>55</v>
      </c>
      <c r="P14" s="46">
        <f t="shared" si="2"/>
        <v>55</v>
      </c>
    </row>
    <row r="15" spans="1:16" s="47" customFormat="1" ht="15.75" customHeight="1" x14ac:dyDescent="0.25">
      <c r="A15" s="37" t="s">
        <v>17</v>
      </c>
      <c r="B15" s="38" t="s">
        <v>29</v>
      </c>
      <c r="C15" s="39"/>
      <c r="D15" s="40"/>
      <c r="E15" s="39"/>
      <c r="F15" s="41"/>
      <c r="G15" s="42">
        <f t="shared" si="0"/>
        <v>1</v>
      </c>
      <c r="H15" s="38"/>
      <c r="I15" s="38"/>
      <c r="J15" s="43"/>
      <c r="K15" s="43">
        <v>21</v>
      </c>
      <c r="L15" s="43"/>
      <c r="M15" s="38"/>
      <c r="N15" s="44"/>
      <c r="O15" s="45">
        <f t="shared" si="1"/>
        <v>21</v>
      </c>
      <c r="P15" s="46">
        <f t="shared" si="2"/>
        <v>21</v>
      </c>
    </row>
    <row r="16" spans="1:16" s="47" customFormat="1" ht="15.75" customHeight="1" x14ac:dyDescent="0.25">
      <c r="A16" s="37" t="s">
        <v>17</v>
      </c>
      <c r="B16" s="38" t="s">
        <v>29</v>
      </c>
      <c r="C16" s="39"/>
      <c r="D16" s="40"/>
      <c r="E16" s="39"/>
      <c r="F16" s="41"/>
      <c r="G16" s="42">
        <f t="shared" si="0"/>
        <v>1</v>
      </c>
      <c r="H16" s="38"/>
      <c r="I16" s="38"/>
      <c r="J16" s="43"/>
      <c r="K16" s="43"/>
      <c r="L16" s="43">
        <v>7</v>
      </c>
      <c r="M16" s="38"/>
      <c r="N16" s="44"/>
      <c r="O16" s="45">
        <f t="shared" si="1"/>
        <v>7</v>
      </c>
      <c r="P16" s="46">
        <f t="shared" si="2"/>
        <v>7</v>
      </c>
    </row>
    <row r="17" spans="1:16" s="47" customFormat="1" ht="15.75" customHeight="1" x14ac:dyDescent="0.25">
      <c r="A17" s="37" t="s">
        <v>17</v>
      </c>
      <c r="B17" s="38" t="s">
        <v>56</v>
      </c>
      <c r="C17" s="39"/>
      <c r="D17" s="40"/>
      <c r="E17" s="39"/>
      <c r="F17" s="41"/>
      <c r="G17" s="42">
        <v>2</v>
      </c>
      <c r="H17" s="38">
        <v>72</v>
      </c>
      <c r="I17" s="38"/>
      <c r="J17" s="43"/>
      <c r="K17" s="43"/>
      <c r="L17" s="43"/>
      <c r="M17" s="38"/>
      <c r="N17" s="44"/>
      <c r="O17" s="45">
        <f t="shared" si="1"/>
        <v>72</v>
      </c>
      <c r="P17" s="46">
        <f t="shared" si="2"/>
        <v>144</v>
      </c>
    </row>
    <row r="18" spans="1:16" s="47" customFormat="1" ht="15.75" customHeight="1" x14ac:dyDescent="0.25">
      <c r="A18" s="37" t="s">
        <v>17</v>
      </c>
      <c r="B18" s="38" t="s">
        <v>56</v>
      </c>
      <c r="C18" s="39"/>
      <c r="D18" s="40"/>
      <c r="E18" s="39"/>
      <c r="F18" s="41"/>
      <c r="G18" s="42">
        <f>E18-C18+1</f>
        <v>1</v>
      </c>
      <c r="H18" s="38">
        <v>55</v>
      </c>
      <c r="I18" s="38"/>
      <c r="J18" s="43"/>
      <c r="K18" s="43"/>
      <c r="L18" s="43"/>
      <c r="M18" s="38"/>
      <c r="N18" s="44"/>
      <c r="O18" s="45">
        <f t="shared" si="1"/>
        <v>55</v>
      </c>
      <c r="P18" s="46">
        <f t="shared" si="2"/>
        <v>55</v>
      </c>
    </row>
    <row r="19" spans="1:16" s="47" customFormat="1" ht="15.75" customHeight="1" x14ac:dyDescent="0.25">
      <c r="A19" s="37" t="s">
        <v>17</v>
      </c>
      <c r="B19" s="38" t="s">
        <v>56</v>
      </c>
      <c r="C19" s="39"/>
      <c r="D19" s="40"/>
      <c r="E19" s="39"/>
      <c r="F19" s="41"/>
      <c r="G19" s="42">
        <v>5</v>
      </c>
      <c r="H19" s="38"/>
      <c r="I19" s="38">
        <v>72</v>
      </c>
      <c r="J19" s="43"/>
      <c r="K19" s="43"/>
      <c r="L19" s="43"/>
      <c r="M19" s="38"/>
      <c r="N19" s="44"/>
      <c r="O19" s="45">
        <f t="shared" si="1"/>
        <v>72</v>
      </c>
      <c r="P19" s="46">
        <f t="shared" si="2"/>
        <v>360</v>
      </c>
    </row>
    <row r="20" spans="1:16" s="47" customFormat="1" ht="15.75" customHeight="1" x14ac:dyDescent="0.25">
      <c r="A20" s="37" t="s">
        <v>17</v>
      </c>
      <c r="B20" s="38" t="s">
        <v>56</v>
      </c>
      <c r="C20" s="39"/>
      <c r="D20" s="40"/>
      <c r="E20" s="39"/>
      <c r="F20" s="41"/>
      <c r="G20" s="42">
        <f>E20-C20+1</f>
        <v>1</v>
      </c>
      <c r="H20" s="38"/>
      <c r="I20" s="38">
        <v>60</v>
      </c>
      <c r="J20" s="43"/>
      <c r="K20" s="43"/>
      <c r="L20" s="43"/>
      <c r="M20" s="38"/>
      <c r="N20" s="44"/>
      <c r="O20" s="45">
        <f t="shared" si="1"/>
        <v>60</v>
      </c>
      <c r="P20" s="46">
        <f t="shared" si="2"/>
        <v>60</v>
      </c>
    </row>
    <row r="21" spans="1:16" s="47" customFormat="1" ht="15.75" customHeight="1" x14ac:dyDescent="0.25">
      <c r="A21" s="37" t="s">
        <v>17</v>
      </c>
      <c r="B21" s="38" t="s">
        <v>56</v>
      </c>
      <c r="C21" s="39"/>
      <c r="D21" s="40"/>
      <c r="E21" s="39"/>
      <c r="F21" s="41"/>
      <c r="G21" s="42">
        <v>4</v>
      </c>
      <c r="H21" s="38"/>
      <c r="I21" s="38"/>
      <c r="J21" s="43">
        <v>72</v>
      </c>
      <c r="K21" s="43"/>
      <c r="L21" s="43"/>
      <c r="M21" s="38"/>
      <c r="N21" s="44"/>
      <c r="O21" s="45">
        <f t="shared" si="1"/>
        <v>72</v>
      </c>
      <c r="P21" s="46">
        <f t="shared" si="2"/>
        <v>288</v>
      </c>
    </row>
    <row r="22" spans="1:16" s="47" customFormat="1" ht="15.75" customHeight="1" x14ac:dyDescent="0.25">
      <c r="A22" s="37" t="s">
        <v>17</v>
      </c>
      <c r="B22" s="38" t="s">
        <v>56</v>
      </c>
      <c r="C22" s="39"/>
      <c r="D22" s="40"/>
      <c r="E22" s="39"/>
      <c r="F22" s="41"/>
      <c r="G22" s="42">
        <f>E22-C22+1</f>
        <v>1</v>
      </c>
      <c r="H22" s="38"/>
      <c r="I22" s="38"/>
      <c r="J22" s="43">
        <v>66</v>
      </c>
      <c r="K22" s="43"/>
      <c r="L22" s="43"/>
      <c r="M22" s="38"/>
      <c r="N22" s="44"/>
      <c r="O22" s="45">
        <f t="shared" si="1"/>
        <v>66</v>
      </c>
      <c r="P22" s="46">
        <f t="shared" si="2"/>
        <v>66</v>
      </c>
    </row>
    <row r="23" spans="1:16" s="47" customFormat="1" ht="15.75" customHeight="1" x14ac:dyDescent="0.25">
      <c r="A23" s="37" t="s">
        <v>17</v>
      </c>
      <c r="B23" s="38" t="s">
        <v>56</v>
      </c>
      <c r="C23" s="39"/>
      <c r="D23" s="40"/>
      <c r="E23" s="39"/>
      <c r="F23" s="41"/>
      <c r="G23" s="42">
        <f>E23-C23+1</f>
        <v>1</v>
      </c>
      <c r="H23" s="38"/>
      <c r="I23" s="38"/>
      <c r="J23" s="43">
        <v>55</v>
      </c>
      <c r="K23" s="43"/>
      <c r="L23" s="43"/>
      <c r="M23" s="38"/>
      <c r="N23" s="44"/>
      <c r="O23" s="45">
        <f t="shared" si="1"/>
        <v>55</v>
      </c>
      <c r="P23" s="46">
        <f t="shared" si="2"/>
        <v>55</v>
      </c>
    </row>
    <row r="24" spans="1:16" s="47" customFormat="1" ht="15.75" customHeight="1" x14ac:dyDescent="0.25">
      <c r="A24" s="37" t="s">
        <v>17</v>
      </c>
      <c r="B24" s="38" t="s">
        <v>56</v>
      </c>
      <c r="C24" s="39"/>
      <c r="D24" s="40"/>
      <c r="E24" s="39"/>
      <c r="F24" s="41"/>
      <c r="G24" s="42">
        <v>3</v>
      </c>
      <c r="H24" s="38"/>
      <c r="I24" s="38"/>
      <c r="J24" s="43"/>
      <c r="K24" s="43">
        <v>72</v>
      </c>
      <c r="L24" s="43"/>
      <c r="M24" s="38"/>
      <c r="N24" s="44"/>
      <c r="O24" s="45">
        <f t="shared" si="1"/>
        <v>72</v>
      </c>
      <c r="P24" s="46">
        <f t="shared" si="2"/>
        <v>216</v>
      </c>
    </row>
    <row r="25" spans="1:16" s="47" customFormat="1" ht="15.75" customHeight="1" x14ac:dyDescent="0.25">
      <c r="A25" s="37" t="s">
        <v>17</v>
      </c>
      <c r="B25" s="38" t="s">
        <v>56</v>
      </c>
      <c r="C25" s="39"/>
      <c r="D25" s="40"/>
      <c r="E25" s="39"/>
      <c r="F25" s="41"/>
      <c r="G25" s="42">
        <f>E25-C25+1</f>
        <v>1</v>
      </c>
      <c r="H25" s="38"/>
      <c r="I25" s="38"/>
      <c r="J25" s="43"/>
      <c r="K25" s="43"/>
      <c r="L25" s="43">
        <v>43</v>
      </c>
      <c r="M25" s="38"/>
      <c r="N25" s="44"/>
      <c r="O25" s="45">
        <f t="shared" si="1"/>
        <v>43</v>
      </c>
      <c r="P25" s="46">
        <f t="shared" si="2"/>
        <v>43</v>
      </c>
    </row>
    <row r="26" spans="1:16" s="47" customFormat="1" ht="15.75" customHeight="1" x14ac:dyDescent="0.25">
      <c r="A26" s="37" t="s">
        <v>15</v>
      </c>
      <c r="B26" s="38" t="s">
        <v>57</v>
      </c>
      <c r="C26" s="39"/>
      <c r="D26" s="40"/>
      <c r="E26" s="39"/>
      <c r="F26" s="41"/>
      <c r="G26" s="42">
        <f t="shared" ref="G26:G31" si="3">E26-C26+1</f>
        <v>1</v>
      </c>
      <c r="H26" s="38"/>
      <c r="I26" s="38">
        <v>71</v>
      </c>
      <c r="J26" s="43"/>
      <c r="K26" s="43"/>
      <c r="L26" s="43"/>
      <c r="M26" s="38"/>
      <c r="N26" s="44"/>
      <c r="O26" s="45">
        <f t="shared" ref="O26:O44" si="4">H26+I26+J26+K26+L26</f>
        <v>71</v>
      </c>
      <c r="P26" s="46">
        <f t="shared" ref="P26:P44" si="5">G26*O26</f>
        <v>71</v>
      </c>
    </row>
    <row r="27" spans="1:16" s="47" customFormat="1" ht="15.75" customHeight="1" x14ac:dyDescent="0.25">
      <c r="A27" s="37" t="s">
        <v>15</v>
      </c>
      <c r="B27" s="38" t="s">
        <v>57</v>
      </c>
      <c r="C27" s="39"/>
      <c r="D27" s="40"/>
      <c r="E27" s="39"/>
      <c r="F27" s="41"/>
      <c r="G27" s="42">
        <f t="shared" si="3"/>
        <v>1</v>
      </c>
      <c r="H27" s="38"/>
      <c r="I27" s="38">
        <v>34</v>
      </c>
      <c r="J27" s="43"/>
      <c r="K27" s="43"/>
      <c r="L27" s="43"/>
      <c r="M27" s="38"/>
      <c r="N27" s="44"/>
      <c r="O27" s="45">
        <f t="shared" si="4"/>
        <v>34</v>
      </c>
      <c r="P27" s="46">
        <f t="shared" si="5"/>
        <v>34</v>
      </c>
    </row>
    <row r="28" spans="1:16" s="47" customFormat="1" ht="15.75" customHeight="1" x14ac:dyDescent="0.25">
      <c r="A28" s="37" t="s">
        <v>15</v>
      </c>
      <c r="B28" s="38" t="s">
        <v>57</v>
      </c>
      <c r="C28" s="39"/>
      <c r="D28" s="40"/>
      <c r="E28" s="39"/>
      <c r="F28" s="41"/>
      <c r="G28" s="42">
        <f t="shared" si="3"/>
        <v>1</v>
      </c>
      <c r="H28" s="38"/>
      <c r="I28" s="38"/>
      <c r="J28" s="43">
        <v>74</v>
      </c>
      <c r="K28" s="43"/>
      <c r="L28" s="43"/>
      <c r="M28" s="38"/>
      <c r="N28" s="44"/>
      <c r="O28" s="45">
        <f t="shared" si="4"/>
        <v>74</v>
      </c>
      <c r="P28" s="46">
        <f t="shared" si="5"/>
        <v>74</v>
      </c>
    </row>
    <row r="29" spans="1:16" s="47" customFormat="1" ht="15.75" customHeight="1" x14ac:dyDescent="0.25">
      <c r="A29" s="37" t="s">
        <v>15</v>
      </c>
      <c r="B29" s="38" t="s">
        <v>57</v>
      </c>
      <c r="C29" s="39"/>
      <c r="D29" s="40"/>
      <c r="E29" s="39"/>
      <c r="F29" s="41"/>
      <c r="G29" s="42">
        <f t="shared" si="3"/>
        <v>1</v>
      </c>
      <c r="H29" s="38"/>
      <c r="I29" s="38"/>
      <c r="J29" s="43">
        <v>76</v>
      </c>
      <c r="K29" s="43"/>
      <c r="L29" s="43"/>
      <c r="M29" s="38"/>
      <c r="N29" s="44"/>
      <c r="O29" s="45">
        <f t="shared" si="4"/>
        <v>76</v>
      </c>
      <c r="P29" s="46">
        <f t="shared" si="5"/>
        <v>76</v>
      </c>
    </row>
    <row r="30" spans="1:16" s="47" customFormat="1" ht="15.75" customHeight="1" x14ac:dyDescent="0.25">
      <c r="A30" s="37" t="s">
        <v>15</v>
      </c>
      <c r="B30" s="38" t="s">
        <v>57</v>
      </c>
      <c r="C30" s="39"/>
      <c r="D30" s="40"/>
      <c r="E30" s="39"/>
      <c r="F30" s="41"/>
      <c r="G30" s="42">
        <f t="shared" si="3"/>
        <v>1</v>
      </c>
      <c r="H30" s="38"/>
      <c r="I30" s="38"/>
      <c r="J30" s="43"/>
      <c r="K30" s="43">
        <v>72</v>
      </c>
      <c r="L30" s="43"/>
      <c r="M30" s="38"/>
      <c r="N30" s="44"/>
      <c r="O30" s="45">
        <f t="shared" si="4"/>
        <v>72</v>
      </c>
      <c r="P30" s="46">
        <f t="shared" si="5"/>
        <v>72</v>
      </c>
    </row>
    <row r="31" spans="1:16" s="47" customFormat="1" ht="15.75" customHeight="1" x14ac:dyDescent="0.25">
      <c r="A31" s="37" t="s">
        <v>15</v>
      </c>
      <c r="B31" s="38" t="s">
        <v>57</v>
      </c>
      <c r="C31" s="39"/>
      <c r="D31" s="40"/>
      <c r="E31" s="39"/>
      <c r="F31" s="41"/>
      <c r="G31" s="42">
        <f t="shared" si="3"/>
        <v>1</v>
      </c>
      <c r="H31" s="38"/>
      <c r="I31" s="38"/>
      <c r="J31" s="43"/>
      <c r="K31" s="43">
        <v>11</v>
      </c>
      <c r="L31" s="43"/>
      <c r="M31" s="38"/>
      <c r="N31" s="44"/>
      <c r="O31" s="45">
        <f t="shared" si="4"/>
        <v>11</v>
      </c>
      <c r="P31" s="46">
        <f t="shared" si="5"/>
        <v>11</v>
      </c>
    </row>
    <row r="32" spans="1:16" s="47" customFormat="1" ht="15.75" customHeight="1" x14ac:dyDescent="0.25">
      <c r="A32" s="37" t="s">
        <v>15</v>
      </c>
      <c r="B32" s="38" t="s">
        <v>36</v>
      </c>
      <c r="C32" s="39"/>
      <c r="D32" s="40"/>
      <c r="E32" s="39"/>
      <c r="F32" s="41"/>
      <c r="G32" s="42">
        <f>E32-C32+1</f>
        <v>1</v>
      </c>
      <c r="H32" s="38"/>
      <c r="I32" s="38">
        <v>21</v>
      </c>
      <c r="J32" s="43"/>
      <c r="K32" s="43"/>
      <c r="L32" s="43"/>
      <c r="M32" s="38"/>
      <c r="N32" s="44"/>
      <c r="O32" s="45">
        <f t="shared" si="4"/>
        <v>21</v>
      </c>
      <c r="P32" s="46">
        <f t="shared" si="5"/>
        <v>21</v>
      </c>
    </row>
    <row r="33" spans="1:16" s="47" customFormat="1" ht="15.75" customHeight="1" x14ac:dyDescent="0.25">
      <c r="A33" s="37" t="s">
        <v>15</v>
      </c>
      <c r="B33" s="38" t="s">
        <v>36</v>
      </c>
      <c r="C33" s="39"/>
      <c r="D33" s="40"/>
      <c r="E33" s="39"/>
      <c r="F33" s="41"/>
      <c r="G33" s="42">
        <f>E33-C33+1</f>
        <v>1</v>
      </c>
      <c r="H33" s="38"/>
      <c r="I33" s="38"/>
      <c r="J33" s="43">
        <v>43</v>
      </c>
      <c r="K33" s="43"/>
      <c r="L33" s="43"/>
      <c r="M33" s="38"/>
      <c r="N33" s="44"/>
      <c r="O33" s="45">
        <f t="shared" si="4"/>
        <v>43</v>
      </c>
      <c r="P33" s="46">
        <f t="shared" si="5"/>
        <v>43</v>
      </c>
    </row>
    <row r="34" spans="1:16" s="47" customFormat="1" ht="15.75" customHeight="1" x14ac:dyDescent="0.25">
      <c r="A34" s="37" t="s">
        <v>15</v>
      </c>
      <c r="B34" s="38" t="s">
        <v>36</v>
      </c>
      <c r="C34" s="39"/>
      <c r="D34" s="40"/>
      <c r="E34" s="39"/>
      <c r="F34" s="41"/>
      <c r="G34" s="42">
        <f>E34-C34+1</f>
        <v>1</v>
      </c>
      <c r="H34" s="38"/>
      <c r="I34" s="38"/>
      <c r="J34" s="43"/>
      <c r="K34" s="43">
        <v>28</v>
      </c>
      <c r="L34" s="43"/>
      <c r="M34" s="38"/>
      <c r="N34" s="44"/>
      <c r="O34" s="45">
        <f t="shared" si="4"/>
        <v>28</v>
      </c>
      <c r="P34" s="46">
        <f t="shared" si="5"/>
        <v>28</v>
      </c>
    </row>
    <row r="35" spans="1:16" s="47" customFormat="1" ht="15.75" customHeight="1" x14ac:dyDescent="0.25">
      <c r="A35" s="37" t="s">
        <v>2</v>
      </c>
      <c r="B35" s="38" t="s">
        <v>56</v>
      </c>
      <c r="C35" s="39"/>
      <c r="D35" s="40"/>
      <c r="E35" s="39"/>
      <c r="F35" s="41"/>
      <c r="G35" s="42">
        <v>2</v>
      </c>
      <c r="H35" s="38">
        <v>72</v>
      </c>
      <c r="I35" s="38"/>
      <c r="J35" s="43"/>
      <c r="K35" s="43"/>
      <c r="L35" s="43"/>
      <c r="M35" s="38"/>
      <c r="N35" s="44"/>
      <c r="O35" s="45">
        <f t="shared" si="4"/>
        <v>72</v>
      </c>
      <c r="P35" s="46">
        <f t="shared" si="5"/>
        <v>144</v>
      </c>
    </row>
    <row r="36" spans="1:16" s="47" customFormat="1" ht="15.75" customHeight="1" x14ac:dyDescent="0.25">
      <c r="A36" s="37" t="s">
        <v>2</v>
      </c>
      <c r="B36" s="38" t="s">
        <v>56</v>
      </c>
      <c r="C36" s="39"/>
      <c r="D36" s="40"/>
      <c r="E36" s="39"/>
      <c r="F36" s="41"/>
      <c r="G36" s="42">
        <f>E36-C36+1</f>
        <v>1</v>
      </c>
      <c r="H36" s="38">
        <v>64</v>
      </c>
      <c r="I36" s="38"/>
      <c r="J36" s="43"/>
      <c r="K36" s="43"/>
      <c r="L36" s="43"/>
      <c r="M36" s="38"/>
      <c r="N36" s="44"/>
      <c r="O36" s="45">
        <f t="shared" si="4"/>
        <v>64</v>
      </c>
      <c r="P36" s="46">
        <f t="shared" si="5"/>
        <v>64</v>
      </c>
    </row>
    <row r="37" spans="1:16" s="47" customFormat="1" ht="15.75" customHeight="1" x14ac:dyDescent="0.25">
      <c r="A37" s="37" t="s">
        <v>2</v>
      </c>
      <c r="B37" s="38" t="s">
        <v>56</v>
      </c>
      <c r="C37" s="39"/>
      <c r="D37" s="40"/>
      <c r="E37" s="39"/>
      <c r="F37" s="41"/>
      <c r="G37" s="42">
        <f>E37-C37+1</f>
        <v>1</v>
      </c>
      <c r="H37" s="38">
        <v>35</v>
      </c>
      <c r="I37" s="38"/>
      <c r="J37" s="43"/>
      <c r="K37" s="43"/>
      <c r="L37" s="43"/>
      <c r="M37" s="38"/>
      <c r="N37" s="44"/>
      <c r="O37" s="45">
        <f t="shared" si="4"/>
        <v>35</v>
      </c>
      <c r="P37" s="46">
        <f t="shared" si="5"/>
        <v>35</v>
      </c>
    </row>
    <row r="38" spans="1:16" s="47" customFormat="1" ht="15.75" customHeight="1" x14ac:dyDescent="0.25">
      <c r="A38" s="37" t="s">
        <v>2</v>
      </c>
      <c r="B38" s="38" t="s">
        <v>56</v>
      </c>
      <c r="C38" s="39"/>
      <c r="D38" s="40"/>
      <c r="E38" s="39"/>
      <c r="F38" s="48"/>
      <c r="G38" s="49">
        <v>4</v>
      </c>
      <c r="H38" s="50"/>
      <c r="I38" s="50">
        <v>72</v>
      </c>
      <c r="J38" s="51"/>
      <c r="K38" s="51"/>
      <c r="L38" s="51"/>
      <c r="M38" s="50"/>
      <c r="N38" s="52"/>
      <c r="O38" s="45">
        <f t="shared" si="4"/>
        <v>72</v>
      </c>
      <c r="P38" s="46">
        <f t="shared" si="5"/>
        <v>288</v>
      </c>
    </row>
    <row r="39" spans="1:16" s="47" customFormat="1" ht="15.75" customHeight="1" x14ac:dyDescent="0.25">
      <c r="A39" s="37" t="s">
        <v>2</v>
      </c>
      <c r="B39" s="38" t="s">
        <v>56</v>
      </c>
      <c r="C39" s="39"/>
      <c r="D39" s="40"/>
      <c r="E39" s="39"/>
      <c r="F39" s="48"/>
      <c r="G39" s="49">
        <f t="shared" ref="G39:G44" si="6">E39-C39+1</f>
        <v>1</v>
      </c>
      <c r="H39" s="50"/>
      <c r="I39" s="50">
        <v>49</v>
      </c>
      <c r="J39" s="51"/>
      <c r="K39" s="51"/>
      <c r="L39" s="51"/>
      <c r="M39" s="50"/>
      <c r="N39" s="52"/>
      <c r="O39" s="45">
        <f t="shared" si="4"/>
        <v>49</v>
      </c>
      <c r="P39" s="46">
        <f t="shared" si="5"/>
        <v>49</v>
      </c>
    </row>
    <row r="40" spans="1:16" s="47" customFormat="1" ht="15.75" customHeight="1" x14ac:dyDescent="0.25">
      <c r="A40" s="37" t="s">
        <v>2</v>
      </c>
      <c r="B40" s="38" t="s">
        <v>56</v>
      </c>
      <c r="C40" s="39"/>
      <c r="D40" s="40"/>
      <c r="E40" s="39"/>
      <c r="F40" s="48"/>
      <c r="G40" s="49">
        <v>5</v>
      </c>
      <c r="H40" s="50"/>
      <c r="I40" s="50"/>
      <c r="J40" s="51">
        <v>72</v>
      </c>
      <c r="K40" s="51"/>
      <c r="L40" s="51"/>
      <c r="M40" s="50"/>
      <c r="N40" s="52"/>
      <c r="O40" s="45">
        <f t="shared" si="4"/>
        <v>72</v>
      </c>
      <c r="P40" s="46">
        <f t="shared" si="5"/>
        <v>360</v>
      </c>
    </row>
    <row r="41" spans="1:16" s="47" customFormat="1" ht="15.75" customHeight="1" x14ac:dyDescent="0.25">
      <c r="A41" s="37" t="s">
        <v>2</v>
      </c>
      <c r="B41" s="38" t="s">
        <v>56</v>
      </c>
      <c r="C41" s="39"/>
      <c r="D41" s="40"/>
      <c r="E41" s="39"/>
      <c r="F41" s="48"/>
      <c r="G41" s="49">
        <f t="shared" si="6"/>
        <v>1</v>
      </c>
      <c r="H41" s="50"/>
      <c r="I41" s="50"/>
      <c r="J41" s="51">
        <v>16</v>
      </c>
      <c r="K41" s="51"/>
      <c r="L41" s="51"/>
      <c r="M41" s="50"/>
      <c r="N41" s="52"/>
      <c r="O41" s="45">
        <f t="shared" si="4"/>
        <v>16</v>
      </c>
      <c r="P41" s="46">
        <f t="shared" si="5"/>
        <v>16</v>
      </c>
    </row>
    <row r="42" spans="1:16" s="47" customFormat="1" ht="15.75" customHeight="1" x14ac:dyDescent="0.25">
      <c r="A42" s="37" t="s">
        <v>2</v>
      </c>
      <c r="B42" s="38" t="s">
        <v>56</v>
      </c>
      <c r="C42" s="39"/>
      <c r="D42" s="40"/>
      <c r="E42" s="39"/>
      <c r="F42" s="48"/>
      <c r="G42" s="49">
        <v>2</v>
      </c>
      <c r="H42" s="50"/>
      <c r="I42" s="50"/>
      <c r="J42" s="51"/>
      <c r="K42" s="51">
        <v>72</v>
      </c>
      <c r="L42" s="51"/>
      <c r="M42" s="50"/>
      <c r="N42" s="52"/>
      <c r="O42" s="45">
        <f t="shared" si="4"/>
        <v>72</v>
      </c>
      <c r="P42" s="46">
        <f t="shared" si="5"/>
        <v>144</v>
      </c>
    </row>
    <row r="43" spans="1:16" s="47" customFormat="1" ht="15.75" customHeight="1" x14ac:dyDescent="0.25">
      <c r="A43" s="37" t="s">
        <v>2</v>
      </c>
      <c r="B43" s="38" t="s">
        <v>56</v>
      </c>
      <c r="C43" s="39"/>
      <c r="D43" s="40"/>
      <c r="E43" s="39"/>
      <c r="F43" s="48"/>
      <c r="G43" s="49">
        <f t="shared" si="6"/>
        <v>1</v>
      </c>
      <c r="H43" s="50"/>
      <c r="I43" s="50"/>
      <c r="J43" s="51"/>
      <c r="K43" s="51">
        <v>49</v>
      </c>
      <c r="L43" s="51"/>
      <c r="M43" s="50"/>
      <c r="N43" s="52"/>
      <c r="O43" s="45">
        <f t="shared" si="4"/>
        <v>49</v>
      </c>
      <c r="P43" s="46">
        <f t="shared" si="5"/>
        <v>49</v>
      </c>
    </row>
    <row r="44" spans="1:16" s="47" customFormat="1" ht="15.75" customHeight="1" x14ac:dyDescent="0.25">
      <c r="A44" s="37" t="s">
        <v>2</v>
      </c>
      <c r="B44" s="38" t="s">
        <v>56</v>
      </c>
      <c r="C44" s="39"/>
      <c r="D44" s="40"/>
      <c r="E44" s="39"/>
      <c r="F44" s="48"/>
      <c r="G44" s="49">
        <f t="shared" si="6"/>
        <v>1</v>
      </c>
      <c r="H44" s="50"/>
      <c r="I44" s="50"/>
      <c r="J44" s="51"/>
      <c r="K44" s="51"/>
      <c r="L44" s="51">
        <v>16</v>
      </c>
      <c r="M44" s="50"/>
      <c r="N44" s="52"/>
      <c r="O44" s="45">
        <f t="shared" si="4"/>
        <v>16</v>
      </c>
      <c r="P44" s="46">
        <f t="shared" si="5"/>
        <v>16</v>
      </c>
    </row>
    <row r="45" spans="1:16" s="47" customFormat="1" ht="15.75" customHeight="1" x14ac:dyDescent="0.25">
      <c r="A45" s="37" t="s">
        <v>2</v>
      </c>
      <c r="B45" s="38" t="s">
        <v>34</v>
      </c>
      <c r="C45" s="39"/>
      <c r="D45" s="40"/>
      <c r="E45" s="39"/>
      <c r="F45" s="41"/>
      <c r="G45" s="42">
        <f>E45-C45+1</f>
        <v>1</v>
      </c>
      <c r="H45" s="38">
        <v>66</v>
      </c>
      <c r="I45" s="38"/>
      <c r="J45" s="43"/>
      <c r="K45" s="43"/>
      <c r="L45" s="43"/>
      <c r="M45" s="38"/>
      <c r="N45" s="44"/>
      <c r="O45" s="45">
        <f>H45+I45+J45+K45+L45</f>
        <v>66</v>
      </c>
      <c r="P45" s="46">
        <f>G45*O45</f>
        <v>66</v>
      </c>
    </row>
    <row r="46" spans="1:16" s="47" customFormat="1" ht="15.75" customHeight="1" x14ac:dyDescent="0.25">
      <c r="A46" s="37" t="s">
        <v>2</v>
      </c>
      <c r="B46" s="38" t="s">
        <v>34</v>
      </c>
      <c r="C46" s="39"/>
      <c r="D46" s="40"/>
      <c r="E46" s="39"/>
      <c r="F46" s="41"/>
      <c r="G46" s="42">
        <f t="shared" ref="G46:G52" si="7">E46-C46+1</f>
        <v>1</v>
      </c>
      <c r="H46" s="38"/>
      <c r="I46" s="38">
        <v>72</v>
      </c>
      <c r="J46" s="43"/>
      <c r="K46" s="43"/>
      <c r="L46" s="43"/>
      <c r="M46" s="38"/>
      <c r="N46" s="44"/>
      <c r="O46" s="45">
        <f t="shared" ref="O46:O52" si="8">H46+I46+J46+K46+L46</f>
        <v>72</v>
      </c>
      <c r="P46" s="46">
        <f t="shared" ref="P46:P52" si="9">G46*O46</f>
        <v>72</v>
      </c>
    </row>
    <row r="47" spans="1:16" s="47" customFormat="1" ht="15.75" customHeight="1" x14ac:dyDescent="0.25">
      <c r="A47" s="37" t="s">
        <v>2</v>
      </c>
      <c r="B47" s="38" t="s">
        <v>34</v>
      </c>
      <c r="C47" s="39"/>
      <c r="D47" s="40"/>
      <c r="E47" s="39"/>
      <c r="F47" s="41"/>
      <c r="G47" s="42">
        <f t="shared" si="7"/>
        <v>1</v>
      </c>
      <c r="H47" s="38"/>
      <c r="I47" s="38">
        <v>63</v>
      </c>
      <c r="J47" s="43"/>
      <c r="K47" s="43"/>
      <c r="L47" s="43"/>
      <c r="M47" s="38"/>
      <c r="N47" s="44"/>
      <c r="O47" s="45">
        <f t="shared" si="8"/>
        <v>63</v>
      </c>
      <c r="P47" s="46">
        <f t="shared" si="9"/>
        <v>63</v>
      </c>
    </row>
    <row r="48" spans="1:16" s="47" customFormat="1" ht="15.75" customHeight="1" x14ac:dyDescent="0.25">
      <c r="A48" s="37" t="s">
        <v>2</v>
      </c>
      <c r="B48" s="38" t="s">
        <v>34</v>
      </c>
      <c r="C48" s="39"/>
      <c r="D48" s="40"/>
      <c r="E48" s="39"/>
      <c r="F48" s="41"/>
      <c r="G48" s="42">
        <f t="shared" si="7"/>
        <v>1</v>
      </c>
      <c r="H48" s="38"/>
      <c r="I48" s="38"/>
      <c r="J48" s="43">
        <v>72</v>
      </c>
      <c r="K48" s="43"/>
      <c r="L48" s="43"/>
      <c r="M48" s="38"/>
      <c r="N48" s="44"/>
      <c r="O48" s="45">
        <f t="shared" si="8"/>
        <v>72</v>
      </c>
      <c r="P48" s="46">
        <f t="shared" si="9"/>
        <v>72</v>
      </c>
    </row>
    <row r="49" spans="1:16" s="47" customFormat="1" ht="15.75" customHeight="1" x14ac:dyDescent="0.25">
      <c r="A49" s="37" t="s">
        <v>2</v>
      </c>
      <c r="B49" s="38" t="s">
        <v>34</v>
      </c>
      <c r="C49" s="39"/>
      <c r="D49" s="40"/>
      <c r="E49" s="39"/>
      <c r="F49" s="41"/>
      <c r="G49" s="42">
        <f t="shared" si="7"/>
        <v>1</v>
      </c>
      <c r="H49" s="38"/>
      <c r="I49" s="38"/>
      <c r="J49" s="43">
        <v>45</v>
      </c>
      <c r="K49" s="43"/>
      <c r="L49" s="43"/>
      <c r="M49" s="38"/>
      <c r="N49" s="44"/>
      <c r="O49" s="45">
        <f t="shared" si="8"/>
        <v>45</v>
      </c>
      <c r="P49" s="46">
        <f t="shared" si="9"/>
        <v>45</v>
      </c>
    </row>
    <row r="50" spans="1:16" s="47" customFormat="1" ht="15.75" customHeight="1" x14ac:dyDescent="0.25">
      <c r="A50" s="37" t="s">
        <v>2</v>
      </c>
      <c r="B50" s="38" t="s">
        <v>34</v>
      </c>
      <c r="C50" s="39"/>
      <c r="D50" s="40"/>
      <c r="E50" s="39"/>
      <c r="F50" s="41"/>
      <c r="G50" s="42">
        <f t="shared" si="7"/>
        <v>1</v>
      </c>
      <c r="H50" s="38"/>
      <c r="I50" s="38"/>
      <c r="J50" s="43"/>
      <c r="K50" s="43">
        <v>72</v>
      </c>
      <c r="L50" s="43"/>
      <c r="M50" s="38"/>
      <c r="N50" s="44"/>
      <c r="O50" s="45">
        <f t="shared" si="8"/>
        <v>72</v>
      </c>
      <c r="P50" s="46">
        <f t="shared" si="9"/>
        <v>72</v>
      </c>
    </row>
    <row r="51" spans="1:16" s="47" customFormat="1" ht="15.75" customHeight="1" x14ac:dyDescent="0.25">
      <c r="A51" s="37" t="s">
        <v>2</v>
      </c>
      <c r="B51" s="38" t="s">
        <v>34</v>
      </c>
      <c r="C51" s="39"/>
      <c r="D51" s="40"/>
      <c r="E51" s="39"/>
      <c r="F51" s="41"/>
      <c r="G51" s="42">
        <f t="shared" si="7"/>
        <v>1</v>
      </c>
      <c r="H51" s="38"/>
      <c r="I51" s="38"/>
      <c r="J51" s="43"/>
      <c r="K51" s="43">
        <v>10</v>
      </c>
      <c r="L51" s="43"/>
      <c r="M51" s="38"/>
      <c r="N51" s="44"/>
      <c r="O51" s="45">
        <f t="shared" si="8"/>
        <v>10</v>
      </c>
      <c r="P51" s="46">
        <f t="shared" si="9"/>
        <v>10</v>
      </c>
    </row>
    <row r="52" spans="1:16" s="47" customFormat="1" ht="15.75" customHeight="1" x14ac:dyDescent="0.25">
      <c r="A52" s="37" t="s">
        <v>2</v>
      </c>
      <c r="B52" s="38" t="s">
        <v>34</v>
      </c>
      <c r="C52" s="39"/>
      <c r="D52" s="40"/>
      <c r="E52" s="39"/>
      <c r="F52" s="41"/>
      <c r="G52" s="42">
        <f t="shared" si="7"/>
        <v>1</v>
      </c>
      <c r="H52" s="38"/>
      <c r="I52" s="38"/>
      <c r="J52" s="43"/>
      <c r="K52" s="43"/>
      <c r="L52" s="43">
        <v>5</v>
      </c>
      <c r="M52" s="38"/>
      <c r="N52" s="44"/>
      <c r="O52" s="45">
        <f t="shared" si="8"/>
        <v>5</v>
      </c>
      <c r="P52" s="46">
        <f t="shared" si="9"/>
        <v>5</v>
      </c>
    </row>
    <row r="53" spans="1:16" s="47" customFormat="1" ht="15.75" customHeight="1" x14ac:dyDescent="0.25">
      <c r="A53" s="37" t="s">
        <v>2</v>
      </c>
      <c r="B53" s="38" t="s">
        <v>55</v>
      </c>
      <c r="C53" s="39"/>
      <c r="D53" s="40"/>
      <c r="E53" s="39"/>
      <c r="F53" s="41"/>
      <c r="G53" s="42">
        <f>E53-C53+1</f>
        <v>1</v>
      </c>
      <c r="H53" s="38">
        <v>72</v>
      </c>
      <c r="I53" s="38"/>
      <c r="J53" s="43"/>
      <c r="K53" s="43"/>
      <c r="L53" s="43"/>
      <c r="M53" s="38"/>
      <c r="N53" s="44"/>
      <c r="O53" s="45">
        <f>H53+I53+J53+K53+L53</f>
        <v>72</v>
      </c>
      <c r="P53" s="46">
        <f>G53*O53</f>
        <v>72</v>
      </c>
    </row>
    <row r="54" spans="1:16" s="47" customFormat="1" ht="15.75" customHeight="1" x14ac:dyDescent="0.25">
      <c r="A54" s="37" t="s">
        <v>2</v>
      </c>
      <c r="B54" s="38" t="s">
        <v>55</v>
      </c>
      <c r="C54" s="39"/>
      <c r="D54" s="40"/>
      <c r="E54" s="39"/>
      <c r="F54" s="41"/>
      <c r="G54" s="42">
        <f>E54-C54+1</f>
        <v>1</v>
      </c>
      <c r="H54" s="38">
        <v>49</v>
      </c>
      <c r="I54" s="38"/>
      <c r="J54" s="43"/>
      <c r="K54" s="43"/>
      <c r="L54" s="43"/>
      <c r="M54" s="38"/>
      <c r="N54" s="44"/>
      <c r="O54" s="45">
        <f>H54+I54+J54+K54+L54</f>
        <v>49</v>
      </c>
      <c r="P54" s="46">
        <f>G54*O54</f>
        <v>49</v>
      </c>
    </row>
    <row r="55" spans="1:16" s="47" customFormat="1" ht="15.75" customHeight="1" x14ac:dyDescent="0.25">
      <c r="A55" s="37" t="s">
        <v>2</v>
      </c>
      <c r="B55" s="38" t="s">
        <v>55</v>
      </c>
      <c r="C55" s="39"/>
      <c r="D55" s="40"/>
      <c r="E55" s="39"/>
      <c r="F55" s="41"/>
      <c r="G55" s="42">
        <f t="shared" ref="G55:G69" si="10">E55-C55+1</f>
        <v>1</v>
      </c>
      <c r="H55" s="38">
        <v>14</v>
      </c>
      <c r="I55" s="38"/>
      <c r="J55" s="43"/>
      <c r="K55" s="43"/>
      <c r="L55" s="43"/>
      <c r="M55" s="38"/>
      <c r="N55" s="44"/>
      <c r="O55" s="45">
        <f t="shared" ref="O55:O69" si="11">H55+I55+J55+K55+L55</f>
        <v>14</v>
      </c>
      <c r="P55" s="46">
        <f t="shared" ref="P55:P69" si="12">G55*O55</f>
        <v>14</v>
      </c>
    </row>
    <row r="56" spans="1:16" s="47" customFormat="1" ht="15.75" customHeight="1" x14ac:dyDescent="0.25">
      <c r="A56" s="37" t="s">
        <v>2</v>
      </c>
      <c r="B56" s="38" t="s">
        <v>55</v>
      </c>
      <c r="C56" s="39"/>
      <c r="D56" s="40"/>
      <c r="E56" s="39"/>
      <c r="F56" s="41"/>
      <c r="G56" s="42">
        <v>3</v>
      </c>
      <c r="H56" s="38"/>
      <c r="I56" s="38">
        <v>72</v>
      </c>
      <c r="J56" s="43"/>
      <c r="K56" s="43"/>
      <c r="L56" s="43"/>
      <c r="M56" s="38"/>
      <c r="N56" s="44"/>
      <c r="O56" s="45">
        <f t="shared" si="11"/>
        <v>72</v>
      </c>
      <c r="P56" s="46">
        <f t="shared" si="12"/>
        <v>216</v>
      </c>
    </row>
    <row r="57" spans="1:16" s="47" customFormat="1" ht="15.75" customHeight="1" x14ac:dyDescent="0.25">
      <c r="A57" s="37" t="s">
        <v>2</v>
      </c>
      <c r="B57" s="38" t="s">
        <v>55</v>
      </c>
      <c r="C57" s="39"/>
      <c r="D57" s="40"/>
      <c r="E57" s="39"/>
      <c r="F57" s="41"/>
      <c r="G57" s="42">
        <f t="shared" si="10"/>
        <v>1</v>
      </c>
      <c r="H57" s="38"/>
      <c r="I57" s="38">
        <v>46</v>
      </c>
      <c r="J57" s="43"/>
      <c r="K57" s="43"/>
      <c r="L57" s="43"/>
      <c r="M57" s="38"/>
      <c r="N57" s="44"/>
      <c r="O57" s="45">
        <f t="shared" si="11"/>
        <v>46</v>
      </c>
      <c r="P57" s="46">
        <f t="shared" si="12"/>
        <v>46</v>
      </c>
    </row>
    <row r="58" spans="1:16" s="47" customFormat="1" ht="15.75" customHeight="1" x14ac:dyDescent="0.25">
      <c r="A58" s="37" t="s">
        <v>2</v>
      </c>
      <c r="B58" s="38" t="s">
        <v>55</v>
      </c>
      <c r="C58" s="39"/>
      <c r="D58" s="40"/>
      <c r="E58" s="39"/>
      <c r="F58" s="41"/>
      <c r="G58" s="42">
        <f t="shared" si="10"/>
        <v>1</v>
      </c>
      <c r="H58" s="38"/>
      <c r="I58" s="38">
        <v>7</v>
      </c>
      <c r="J58" s="43"/>
      <c r="K58" s="43"/>
      <c r="L58" s="43"/>
      <c r="M58" s="38"/>
      <c r="N58" s="44"/>
      <c r="O58" s="45">
        <f t="shared" si="11"/>
        <v>7</v>
      </c>
      <c r="P58" s="46">
        <f t="shared" si="12"/>
        <v>7</v>
      </c>
    </row>
    <row r="59" spans="1:16" s="47" customFormat="1" ht="15.75" customHeight="1" x14ac:dyDescent="0.25">
      <c r="A59" s="37" t="s">
        <v>2</v>
      </c>
      <c r="B59" s="38" t="s">
        <v>55</v>
      </c>
      <c r="C59" s="39"/>
      <c r="D59" s="40"/>
      <c r="E59" s="39"/>
      <c r="F59" s="41"/>
      <c r="G59" s="42">
        <v>3</v>
      </c>
      <c r="H59" s="38"/>
      <c r="I59" s="38"/>
      <c r="J59" s="43">
        <v>72</v>
      </c>
      <c r="K59" s="43"/>
      <c r="L59" s="43"/>
      <c r="M59" s="38"/>
      <c r="N59" s="44"/>
      <c r="O59" s="45">
        <f t="shared" si="11"/>
        <v>72</v>
      </c>
      <c r="P59" s="46">
        <f t="shared" si="12"/>
        <v>216</v>
      </c>
    </row>
    <row r="60" spans="1:16" s="47" customFormat="1" ht="15.75" customHeight="1" x14ac:dyDescent="0.25">
      <c r="A60" s="37" t="s">
        <v>2</v>
      </c>
      <c r="B60" s="38" t="s">
        <v>55</v>
      </c>
      <c r="C60" s="39"/>
      <c r="D60" s="40"/>
      <c r="E60" s="39"/>
      <c r="F60" s="41"/>
      <c r="G60" s="42">
        <f t="shared" si="10"/>
        <v>1</v>
      </c>
      <c r="H60" s="38"/>
      <c r="I60" s="38"/>
      <c r="J60" s="43">
        <v>45</v>
      </c>
      <c r="K60" s="43"/>
      <c r="L60" s="43"/>
      <c r="M60" s="38"/>
      <c r="N60" s="44"/>
      <c r="O60" s="45">
        <f t="shared" si="11"/>
        <v>45</v>
      </c>
      <c r="P60" s="46">
        <f t="shared" si="12"/>
        <v>45</v>
      </c>
    </row>
    <row r="61" spans="1:16" s="47" customFormat="1" ht="15.75" customHeight="1" x14ac:dyDescent="0.25">
      <c r="A61" s="37" t="s">
        <v>2</v>
      </c>
      <c r="B61" s="38" t="s">
        <v>55</v>
      </c>
      <c r="C61" s="39"/>
      <c r="D61" s="40"/>
      <c r="E61" s="39"/>
      <c r="F61" s="41"/>
      <c r="G61" s="42">
        <f t="shared" si="10"/>
        <v>1</v>
      </c>
      <c r="H61" s="38"/>
      <c r="I61" s="38"/>
      <c r="J61" s="43">
        <v>37</v>
      </c>
      <c r="K61" s="43"/>
      <c r="L61" s="43"/>
      <c r="M61" s="38"/>
      <c r="N61" s="44"/>
      <c r="O61" s="45">
        <f t="shared" si="11"/>
        <v>37</v>
      </c>
      <c r="P61" s="46">
        <f t="shared" si="12"/>
        <v>37</v>
      </c>
    </row>
    <row r="62" spans="1:16" s="47" customFormat="1" ht="15.75" customHeight="1" x14ac:dyDescent="0.25">
      <c r="A62" s="37" t="s">
        <v>2</v>
      </c>
      <c r="B62" s="38" t="s">
        <v>55</v>
      </c>
      <c r="C62" s="39"/>
      <c r="D62" s="40"/>
      <c r="E62" s="39"/>
      <c r="F62" s="41"/>
      <c r="G62" s="42">
        <f t="shared" si="10"/>
        <v>1</v>
      </c>
      <c r="H62" s="38"/>
      <c r="I62" s="38"/>
      <c r="J62" s="43"/>
      <c r="K62" s="43">
        <v>72</v>
      </c>
      <c r="L62" s="43"/>
      <c r="M62" s="38"/>
      <c r="N62" s="44"/>
      <c r="O62" s="45">
        <f t="shared" si="11"/>
        <v>72</v>
      </c>
      <c r="P62" s="46">
        <f t="shared" si="12"/>
        <v>72</v>
      </c>
    </row>
    <row r="63" spans="1:16" s="47" customFormat="1" ht="15.75" customHeight="1" x14ac:dyDescent="0.25">
      <c r="A63" s="37" t="s">
        <v>2</v>
      </c>
      <c r="B63" s="38" t="s">
        <v>55</v>
      </c>
      <c r="C63" s="39"/>
      <c r="D63" s="40"/>
      <c r="E63" s="39"/>
      <c r="F63" s="41"/>
      <c r="G63" s="42">
        <f t="shared" si="10"/>
        <v>1</v>
      </c>
      <c r="H63" s="38"/>
      <c r="I63" s="38"/>
      <c r="J63" s="43"/>
      <c r="K63" s="43">
        <v>46</v>
      </c>
      <c r="L63" s="43"/>
      <c r="M63" s="38"/>
      <c r="N63" s="44"/>
      <c r="O63" s="45">
        <f t="shared" si="11"/>
        <v>46</v>
      </c>
      <c r="P63" s="46">
        <f t="shared" si="12"/>
        <v>46</v>
      </c>
    </row>
    <row r="64" spans="1:16" s="47" customFormat="1" ht="15.75" customHeight="1" x14ac:dyDescent="0.25">
      <c r="A64" s="37" t="s">
        <v>2</v>
      </c>
      <c r="B64" s="38" t="s">
        <v>55</v>
      </c>
      <c r="C64" s="39"/>
      <c r="D64" s="40"/>
      <c r="E64" s="39"/>
      <c r="F64" s="41"/>
      <c r="G64" s="42">
        <f t="shared" si="10"/>
        <v>1</v>
      </c>
      <c r="H64" s="38"/>
      <c r="I64" s="38"/>
      <c r="J64" s="43"/>
      <c r="K64" s="43">
        <v>33</v>
      </c>
      <c r="L64" s="43"/>
      <c r="M64" s="38"/>
      <c r="N64" s="44"/>
      <c r="O64" s="45">
        <f t="shared" si="11"/>
        <v>33</v>
      </c>
      <c r="P64" s="46">
        <f t="shared" si="12"/>
        <v>33</v>
      </c>
    </row>
    <row r="65" spans="1:16" s="47" customFormat="1" ht="15.75" customHeight="1" x14ac:dyDescent="0.25">
      <c r="A65" s="37" t="s">
        <v>2</v>
      </c>
      <c r="B65" s="38" t="s">
        <v>55</v>
      </c>
      <c r="C65" s="39"/>
      <c r="D65" s="40"/>
      <c r="E65" s="39"/>
      <c r="F65" s="41"/>
      <c r="G65" s="42">
        <f t="shared" si="10"/>
        <v>1</v>
      </c>
      <c r="H65" s="38"/>
      <c r="I65" s="38"/>
      <c r="J65" s="43"/>
      <c r="K65" s="43"/>
      <c r="L65" s="43">
        <v>33</v>
      </c>
      <c r="M65" s="38"/>
      <c r="N65" s="44"/>
      <c r="O65" s="45">
        <f t="shared" si="11"/>
        <v>33</v>
      </c>
      <c r="P65" s="46">
        <f t="shared" si="12"/>
        <v>33</v>
      </c>
    </row>
    <row r="66" spans="1:16" s="47" customFormat="1" ht="15.75" customHeight="1" x14ac:dyDescent="0.25">
      <c r="A66" s="37" t="s">
        <v>20</v>
      </c>
      <c r="B66" s="38">
        <v>4985</v>
      </c>
      <c r="C66" s="39"/>
      <c r="D66" s="40"/>
      <c r="E66" s="39"/>
      <c r="F66" s="41"/>
      <c r="G66" s="42">
        <f t="shared" si="10"/>
        <v>1</v>
      </c>
      <c r="H66" s="38">
        <v>33</v>
      </c>
      <c r="I66" s="38"/>
      <c r="J66" s="43"/>
      <c r="K66" s="43"/>
      <c r="L66" s="43"/>
      <c r="M66" s="38"/>
      <c r="N66" s="44"/>
      <c r="O66" s="45">
        <f t="shared" si="11"/>
        <v>33</v>
      </c>
      <c r="P66" s="46">
        <f t="shared" si="12"/>
        <v>33</v>
      </c>
    </row>
    <row r="67" spans="1:16" s="47" customFormat="1" ht="15.75" customHeight="1" x14ac:dyDescent="0.25">
      <c r="A67" s="37" t="s">
        <v>20</v>
      </c>
      <c r="B67" s="38">
        <v>4985</v>
      </c>
      <c r="C67" s="39"/>
      <c r="D67" s="40"/>
      <c r="E67" s="39"/>
      <c r="F67" s="41"/>
      <c r="G67" s="42">
        <f t="shared" si="10"/>
        <v>1</v>
      </c>
      <c r="H67" s="38"/>
      <c r="I67" s="38">
        <v>56</v>
      </c>
      <c r="J67" s="43"/>
      <c r="K67" s="43"/>
      <c r="L67" s="43"/>
      <c r="M67" s="38"/>
      <c r="N67" s="44"/>
      <c r="O67" s="45">
        <f t="shared" si="11"/>
        <v>56</v>
      </c>
      <c r="P67" s="46">
        <f t="shared" si="12"/>
        <v>56</v>
      </c>
    </row>
    <row r="68" spans="1:16" s="47" customFormat="1" ht="15.75" customHeight="1" x14ac:dyDescent="0.25">
      <c r="A68" s="37" t="s">
        <v>20</v>
      </c>
      <c r="B68" s="38">
        <v>4985</v>
      </c>
      <c r="C68" s="39"/>
      <c r="D68" s="40"/>
      <c r="E68" s="39"/>
      <c r="F68" s="41"/>
      <c r="G68" s="42">
        <f t="shared" si="10"/>
        <v>1</v>
      </c>
      <c r="H68" s="38"/>
      <c r="I68" s="38"/>
      <c r="J68" s="43">
        <v>51</v>
      </c>
      <c r="K68" s="43"/>
      <c r="L68" s="43"/>
      <c r="M68" s="38"/>
      <c r="N68" s="44"/>
      <c r="O68" s="45">
        <f t="shared" si="11"/>
        <v>51</v>
      </c>
      <c r="P68" s="46">
        <f t="shared" si="12"/>
        <v>51</v>
      </c>
    </row>
    <row r="69" spans="1:16" s="47" customFormat="1" ht="15.75" customHeight="1" x14ac:dyDescent="0.25">
      <c r="A69" s="37" t="s">
        <v>20</v>
      </c>
      <c r="B69" s="38">
        <v>4985</v>
      </c>
      <c r="C69" s="39"/>
      <c r="D69" s="40"/>
      <c r="E69" s="39"/>
      <c r="F69" s="41"/>
      <c r="G69" s="42">
        <f t="shared" si="10"/>
        <v>1</v>
      </c>
      <c r="H69" s="38"/>
      <c r="I69" s="38"/>
      <c r="J69" s="43"/>
      <c r="K69" s="43">
        <v>39</v>
      </c>
      <c r="L69" s="43"/>
      <c r="M69" s="38"/>
      <c r="N69" s="44"/>
      <c r="O69" s="45">
        <f t="shared" si="11"/>
        <v>39</v>
      </c>
      <c r="P69" s="46">
        <f t="shared" si="12"/>
        <v>39</v>
      </c>
    </row>
    <row r="70" spans="1:16" s="60" customFormat="1" ht="15" customHeight="1" x14ac:dyDescent="0.25">
      <c r="A70" s="53"/>
      <c r="B70" s="54"/>
      <c r="C70" s="54"/>
      <c r="D70" s="54"/>
      <c r="E70" s="54"/>
      <c r="F70" s="55"/>
      <c r="G70" s="56">
        <f>SUM(G10:G69)</f>
        <v>83</v>
      </c>
      <c r="H70" s="57"/>
      <c r="I70" s="57"/>
      <c r="J70" s="44"/>
      <c r="K70" s="44"/>
      <c r="L70" s="44"/>
      <c r="M70" s="44"/>
      <c r="N70" s="44">
        <f>SUM(N10:N69)</f>
        <v>0</v>
      </c>
      <c r="O70" s="58"/>
      <c r="P70" s="59">
        <f>SUM(P10:P69)</f>
        <v>4660</v>
      </c>
    </row>
    <row r="71" spans="1:16" x14ac:dyDescent="0.35">
      <c r="A71" s="61"/>
      <c r="B71" s="62"/>
      <c r="C71" s="120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2"/>
    </row>
    <row r="72" spans="1:16" x14ac:dyDescent="0.35">
      <c r="A72" s="63"/>
      <c r="B72" s="64"/>
      <c r="C72" s="123" t="s">
        <v>58</v>
      </c>
      <c r="D72" s="124"/>
      <c r="E72" s="124"/>
      <c r="F72" s="124"/>
      <c r="G72" s="124"/>
      <c r="H72" s="124"/>
      <c r="I72" s="124"/>
      <c r="J72" s="124"/>
      <c r="K72" s="65"/>
      <c r="L72" s="65"/>
      <c r="M72" s="65"/>
      <c r="N72" s="65"/>
      <c r="O72" s="65"/>
      <c r="P72" s="94"/>
    </row>
    <row r="73" spans="1:16" x14ac:dyDescent="0.35">
      <c r="A73" s="63" t="s">
        <v>47</v>
      </c>
      <c r="B73" s="64" t="s">
        <v>3</v>
      </c>
      <c r="C73" s="54" t="s">
        <v>12</v>
      </c>
      <c r="D73" s="54"/>
      <c r="E73" s="54" t="s">
        <v>11</v>
      </c>
      <c r="F73" s="67"/>
      <c r="G73" s="67" t="s">
        <v>9</v>
      </c>
      <c r="H73" s="68" t="s">
        <v>13</v>
      </c>
      <c r="I73" s="68" t="s">
        <v>14</v>
      </c>
      <c r="J73" s="69" t="s">
        <v>38</v>
      </c>
      <c r="K73" s="65"/>
      <c r="L73" s="65"/>
      <c r="M73" s="65"/>
      <c r="N73" s="65"/>
      <c r="O73" s="65"/>
      <c r="P73" s="94"/>
    </row>
    <row r="74" spans="1:16" x14ac:dyDescent="0.35">
      <c r="A74" s="37" t="s">
        <v>17</v>
      </c>
      <c r="B74" s="38" t="s">
        <v>57</v>
      </c>
      <c r="C74" s="70"/>
      <c r="D74" s="71"/>
      <c r="E74" s="70">
        <v>66</v>
      </c>
      <c r="F74" s="72"/>
      <c r="G74" s="73">
        <v>133</v>
      </c>
      <c r="H74" s="73">
        <v>26</v>
      </c>
      <c r="I74" s="73"/>
      <c r="J74" s="74">
        <f>SUM(C74:I74)</f>
        <v>225</v>
      </c>
      <c r="K74" s="75"/>
      <c r="L74" s="62"/>
      <c r="M74" s="76"/>
      <c r="N74" s="76"/>
      <c r="O74" s="76"/>
      <c r="P74" s="77"/>
    </row>
    <row r="75" spans="1:16" x14ac:dyDescent="0.35">
      <c r="A75" s="37" t="s">
        <v>17</v>
      </c>
      <c r="B75" s="38" t="s">
        <v>29</v>
      </c>
      <c r="C75" s="70"/>
      <c r="D75" s="71"/>
      <c r="E75" s="70"/>
      <c r="F75" s="72"/>
      <c r="G75" s="72">
        <v>55</v>
      </c>
      <c r="H75" s="73">
        <v>21</v>
      </c>
      <c r="I75" s="73">
        <v>7</v>
      </c>
      <c r="J75" s="74">
        <f t="shared" ref="J75:J82" si="13">SUM(C75:I75)</f>
        <v>83</v>
      </c>
      <c r="K75" s="75"/>
      <c r="L75" s="75"/>
      <c r="M75" s="76"/>
      <c r="N75" s="76"/>
      <c r="O75" s="76"/>
      <c r="P75" s="77"/>
    </row>
    <row r="76" spans="1:16" x14ac:dyDescent="0.35">
      <c r="A76" s="37" t="s">
        <v>17</v>
      </c>
      <c r="B76" s="38" t="s">
        <v>56</v>
      </c>
      <c r="C76" s="70">
        <v>199</v>
      </c>
      <c r="D76" s="71"/>
      <c r="E76" s="70">
        <v>420</v>
      </c>
      <c r="F76" s="72"/>
      <c r="G76" s="72">
        <v>409</v>
      </c>
      <c r="H76" s="73">
        <v>216</v>
      </c>
      <c r="I76" s="73">
        <v>43</v>
      </c>
      <c r="J76" s="74">
        <f t="shared" si="13"/>
        <v>1287</v>
      </c>
      <c r="K76" s="75"/>
      <c r="L76" s="75"/>
      <c r="M76" s="76"/>
      <c r="N76" s="76"/>
      <c r="O76" s="76"/>
      <c r="P76" s="77"/>
    </row>
    <row r="77" spans="1:16" x14ac:dyDescent="0.35">
      <c r="A77" s="37" t="s">
        <v>15</v>
      </c>
      <c r="B77" s="38" t="s">
        <v>57</v>
      </c>
      <c r="C77" s="71"/>
      <c r="D77" s="71"/>
      <c r="E77" s="70">
        <v>105</v>
      </c>
      <c r="F77" s="72"/>
      <c r="G77" s="72">
        <v>150</v>
      </c>
      <c r="H77" s="73">
        <v>83</v>
      </c>
      <c r="I77" s="73"/>
      <c r="J77" s="74">
        <f t="shared" si="13"/>
        <v>338</v>
      </c>
      <c r="K77" s="75"/>
      <c r="L77" s="75"/>
      <c r="M77" s="76"/>
      <c r="N77" s="76"/>
      <c r="O77" s="76"/>
      <c r="P77" s="77"/>
    </row>
    <row r="78" spans="1:16" x14ac:dyDescent="0.35">
      <c r="A78" s="37" t="s">
        <v>15</v>
      </c>
      <c r="B78" s="38" t="s">
        <v>36</v>
      </c>
      <c r="C78" s="71"/>
      <c r="D78" s="71"/>
      <c r="E78" s="70">
        <v>21</v>
      </c>
      <c r="F78" s="72"/>
      <c r="G78" s="72">
        <v>43</v>
      </c>
      <c r="H78" s="73">
        <v>28</v>
      </c>
      <c r="I78" s="73"/>
      <c r="J78" s="74">
        <f t="shared" si="13"/>
        <v>92</v>
      </c>
      <c r="K78" s="75"/>
      <c r="L78" s="75"/>
      <c r="M78" s="76"/>
      <c r="N78" s="76"/>
      <c r="O78" s="76"/>
      <c r="P78" s="77"/>
    </row>
    <row r="79" spans="1:16" x14ac:dyDescent="0.35">
      <c r="A79" s="37" t="s">
        <v>2</v>
      </c>
      <c r="B79" s="38" t="s">
        <v>56</v>
      </c>
      <c r="C79" s="70">
        <v>243</v>
      </c>
      <c r="D79" s="71"/>
      <c r="E79" s="70">
        <v>337</v>
      </c>
      <c r="F79" s="72"/>
      <c r="G79" s="72">
        <v>376</v>
      </c>
      <c r="H79" s="73">
        <v>193</v>
      </c>
      <c r="I79" s="73">
        <v>16</v>
      </c>
      <c r="J79" s="74">
        <f t="shared" si="13"/>
        <v>1165</v>
      </c>
      <c r="K79" s="75"/>
      <c r="L79" s="75"/>
      <c r="M79" s="76"/>
      <c r="N79" s="76"/>
      <c r="O79" s="76"/>
      <c r="P79" s="77"/>
    </row>
    <row r="80" spans="1:16" x14ac:dyDescent="0.35">
      <c r="A80" s="37" t="s">
        <v>2</v>
      </c>
      <c r="B80" s="38" t="s">
        <v>34</v>
      </c>
      <c r="C80" s="70">
        <v>66</v>
      </c>
      <c r="D80" s="71"/>
      <c r="E80" s="70">
        <v>135</v>
      </c>
      <c r="F80" s="72"/>
      <c r="G80" s="72">
        <v>117</v>
      </c>
      <c r="H80" s="73">
        <v>82</v>
      </c>
      <c r="I80" s="73">
        <v>5</v>
      </c>
      <c r="J80" s="74">
        <f t="shared" si="13"/>
        <v>405</v>
      </c>
      <c r="K80" s="75"/>
      <c r="L80" s="75"/>
      <c r="M80" s="76"/>
      <c r="N80" s="76"/>
      <c r="O80" s="76"/>
      <c r="P80" s="77"/>
    </row>
    <row r="81" spans="1:16" x14ac:dyDescent="0.35">
      <c r="A81" s="37" t="s">
        <v>2</v>
      </c>
      <c r="B81" s="38" t="s">
        <v>55</v>
      </c>
      <c r="C81" s="70">
        <v>135</v>
      </c>
      <c r="D81" s="71"/>
      <c r="E81" s="70">
        <v>269</v>
      </c>
      <c r="F81" s="72"/>
      <c r="G81" s="72">
        <v>298</v>
      </c>
      <c r="H81" s="73">
        <v>151</v>
      </c>
      <c r="I81" s="73">
        <v>33</v>
      </c>
      <c r="J81" s="74">
        <f t="shared" si="13"/>
        <v>886</v>
      </c>
      <c r="K81" s="75"/>
      <c r="L81" s="75"/>
      <c r="M81" s="76"/>
      <c r="N81" s="76"/>
      <c r="O81" s="76"/>
      <c r="P81" s="77"/>
    </row>
    <row r="82" spans="1:16" x14ac:dyDescent="0.35">
      <c r="A82" s="37" t="s">
        <v>20</v>
      </c>
      <c r="B82" s="38">
        <v>4985</v>
      </c>
      <c r="C82" s="70">
        <v>33</v>
      </c>
      <c r="D82" s="71"/>
      <c r="E82" s="70">
        <v>56</v>
      </c>
      <c r="F82" s="72"/>
      <c r="G82" s="72">
        <v>51</v>
      </c>
      <c r="H82" s="70">
        <v>39</v>
      </c>
      <c r="I82" s="33"/>
      <c r="J82" s="74">
        <f t="shared" si="13"/>
        <v>179</v>
      </c>
      <c r="K82" s="78"/>
      <c r="L82" s="78"/>
      <c r="M82" s="65"/>
      <c r="N82" s="65"/>
      <c r="O82" s="65"/>
      <c r="P82" s="77"/>
    </row>
    <row r="83" spans="1:16" x14ac:dyDescent="0.35">
      <c r="A83" s="79"/>
      <c r="B83" s="80"/>
      <c r="C83" s="81"/>
      <c r="D83" s="81"/>
      <c r="E83" s="81"/>
      <c r="F83" s="82"/>
      <c r="G83" s="82"/>
      <c r="H83" s="83"/>
      <c r="I83" s="83"/>
      <c r="J83" s="74">
        <f>SUM(J74:J82)</f>
        <v>4660</v>
      </c>
      <c r="K83" s="78"/>
      <c r="L83" s="78"/>
      <c r="M83" s="65"/>
      <c r="N83" s="65"/>
      <c r="O83" s="65"/>
      <c r="P83" s="77"/>
    </row>
    <row r="84" spans="1:16" ht="21.75" thickBot="1" x14ac:dyDescent="0.4">
      <c r="A84" s="84"/>
      <c r="B84" s="85"/>
      <c r="C84" s="125"/>
      <c r="D84" s="125"/>
      <c r="E84" s="125"/>
      <c r="F84" s="86"/>
      <c r="G84" s="86"/>
      <c r="H84" s="87"/>
      <c r="I84" s="87"/>
      <c r="J84" s="88"/>
      <c r="K84" s="89"/>
      <c r="L84" s="89"/>
      <c r="M84" s="90"/>
      <c r="N84" s="90"/>
      <c r="O84" s="90"/>
      <c r="P84" s="77"/>
    </row>
  </sheetData>
  <mergeCells count="12">
    <mergeCell ref="C71:P71"/>
    <mergeCell ref="C72:J72"/>
    <mergeCell ref="C84:E84"/>
    <mergeCell ref="G6:H6"/>
    <mergeCell ref="A7:A9"/>
    <mergeCell ref="B7:B9"/>
    <mergeCell ref="C7:E9"/>
    <mergeCell ref="H7:N7"/>
    <mergeCell ref="P7:P9"/>
    <mergeCell ref="M8:M9"/>
    <mergeCell ref="N8:N9"/>
    <mergeCell ref="O8:O9"/>
  </mergeCells>
  <pageMargins left="0" right="0" top="0" bottom="0" header="0.3" footer="0.3"/>
  <pageSetup scale="83" fitToHeight="0" orientation="landscape" r:id="rId1"/>
  <headerFooter>
    <oddHeader>&amp;LWCD&amp;CPacking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Hoja1</vt:lpstr>
      <vt:lpstr>2.24.17</vt:lpstr>
      <vt:lpstr>3.28.17</vt:lpstr>
      <vt:lpstr>ORDER 5.3.17</vt:lpstr>
      <vt:lpstr>8-1-2017</vt:lpstr>
      <vt:lpstr>Sheet1</vt:lpstr>
      <vt:lpstr>4.21.17</vt:lpstr>
      <vt:lpstr>Packing List</vt:lpstr>
      <vt:lpstr>Order 3.28.17</vt:lpstr>
      <vt:lpstr>'ORDER 5.3.17'!__xlnm__FilterDatabase</vt:lpstr>
      <vt:lpstr>'Order 3.28.17'!Print_Area</vt:lpstr>
      <vt:lpstr>'Packing List'!Print_Area</vt:lpstr>
      <vt:lpstr>'Order 3.28.17'!Print_Titles</vt:lpstr>
      <vt:lpstr>'Packing List'!Print_Titles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2018-04-10T08:05:19Z</dcterms:modified>
</cp:coreProperties>
</file>